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4895" windowHeight="8970"/>
  </bookViews>
  <sheets>
    <sheet name="BUDGET" sheetId="1" r:id="rId1"/>
    <sheet name="SALARIES" sheetId="2" r:id="rId2"/>
    <sheet name="Comp. Maint." sheetId="5" r:id="rId3"/>
    <sheet name="Tavel etc" sheetId="4" r:id="rId4"/>
    <sheet name="C" sheetId="3" r:id="rId5"/>
  </sheets>
  <definedNames>
    <definedName name="\A">'C'!$B$3:$B$4</definedName>
    <definedName name="\B">'C'!$B$7:$B$8</definedName>
    <definedName name="\C">'C'!$B$11:$B$12</definedName>
    <definedName name="\D">'C'!$B$15:$B$16</definedName>
    <definedName name="\P">'C'!$B$19:$B$19</definedName>
    <definedName name="\Q">'C'!$B$23:$B$23</definedName>
    <definedName name="\R">'C'!$B$26:$B$28</definedName>
    <definedName name="_BUD1">BUDGET!$A$7:$I$85</definedName>
    <definedName name="_YR2">SALARIES!$A$67:$N$98</definedName>
    <definedName name="_YR3">SALARIES!$A$99:$N$130</definedName>
    <definedName name="_YR4">SALARIES!$A$131:$N$162</definedName>
    <definedName name="_YR5">SALARIES!$A$163:$N$197</definedName>
    <definedName name="BUD">BUDGET!$A$5:$I$89</definedName>
    <definedName name="_xlnm.Print_Area" localSheetId="0">BUDGET!$A$6:$I$83</definedName>
    <definedName name="_xlnm.Print_Area" localSheetId="2">'Comp. Maint.'!$A$1:$K$17</definedName>
    <definedName name="RATES">SALARIES!$A$1:$G$33</definedName>
    <definedName name="SAL">SALARIES!$A$37:$N$197</definedName>
  </definedNames>
  <calcPr calcId="145621"/>
</workbook>
</file>

<file path=xl/calcChain.xml><?xml version="1.0" encoding="utf-8"?>
<calcChain xmlns="http://schemas.openxmlformats.org/spreadsheetml/2006/main">
  <c r="G63" i="2" l="1"/>
  <c r="G62" i="2"/>
  <c r="G61" i="2"/>
  <c r="A80" i="1" l="1"/>
  <c r="A4" i="1"/>
  <c r="B39" i="2"/>
  <c r="A21" i="1"/>
  <c r="C21" i="1"/>
  <c r="B21" i="1"/>
  <c r="B36" i="1"/>
  <c r="D167" i="2"/>
  <c r="C167" i="2"/>
  <c r="B167" i="2"/>
  <c r="D135" i="2"/>
  <c r="C135" i="2"/>
  <c r="B135" i="2"/>
  <c r="D103" i="2"/>
  <c r="C103" i="2"/>
  <c r="B103" i="2"/>
  <c r="D71" i="2"/>
  <c r="C71" i="2"/>
  <c r="B71" i="2"/>
  <c r="D39" i="2"/>
  <c r="C39" i="2"/>
  <c r="A18" i="1"/>
  <c r="A19" i="1"/>
  <c r="A20" i="1"/>
  <c r="C17" i="1"/>
  <c r="C18" i="1"/>
  <c r="C19" i="1"/>
  <c r="C20" i="1"/>
  <c r="C16" i="1"/>
  <c r="B107" i="2"/>
  <c r="B108" i="2"/>
  <c r="B109" i="2"/>
  <c r="B76" i="2"/>
  <c r="B77" i="2"/>
  <c r="B78" i="2"/>
  <c r="A5" i="1"/>
  <c r="A17" i="1"/>
  <c r="A16" i="1"/>
  <c r="B9" i="5"/>
  <c r="S37" i="2"/>
  <c r="M17" i="4"/>
  <c r="M16" i="4"/>
  <c r="I5" i="4"/>
  <c r="I10" i="4"/>
  <c r="I9" i="4"/>
  <c r="I8" i="4"/>
  <c r="I7" i="4"/>
  <c r="I6" i="4"/>
  <c r="I4" i="4"/>
  <c r="I3" i="4"/>
  <c r="I11" i="4"/>
  <c r="M22" i="4"/>
  <c r="M21" i="4"/>
  <c r="M20" i="4"/>
  <c r="M19" i="4"/>
  <c r="M18" i="4"/>
  <c r="M15" i="4"/>
  <c r="I15" i="4"/>
  <c r="I22" i="4"/>
  <c r="I21" i="4"/>
  <c r="I20" i="4"/>
  <c r="I19" i="4"/>
  <c r="I18" i="4"/>
  <c r="I17" i="4"/>
  <c r="I16" i="4"/>
  <c r="E21" i="4"/>
  <c r="E10" i="4"/>
  <c r="E9" i="4"/>
  <c r="G64" i="1"/>
  <c r="F64" i="1"/>
  <c r="E64" i="1"/>
  <c r="D64" i="1"/>
  <c r="E56" i="1"/>
  <c r="F56" i="1"/>
  <c r="G56" i="1"/>
  <c r="H56" i="1"/>
  <c r="D56" i="1"/>
  <c r="E49" i="1"/>
  <c r="F49" i="1"/>
  <c r="G49" i="1"/>
  <c r="H49" i="1"/>
  <c r="D49" i="1"/>
  <c r="I61" i="1"/>
  <c r="I62" i="1"/>
  <c r="I63" i="1"/>
  <c r="I60" i="1"/>
  <c r="H64" i="1"/>
  <c r="I70" i="1"/>
  <c r="I71" i="1"/>
  <c r="I52" i="1"/>
  <c r="I56" i="1"/>
  <c r="I53" i="1"/>
  <c r="I54" i="1"/>
  <c r="I55" i="1"/>
  <c r="I48" i="1"/>
  <c r="I47" i="1"/>
  <c r="I49" i="1" s="1"/>
  <c r="C108" i="2"/>
  <c r="C140" i="2"/>
  <c r="C109" i="2"/>
  <c r="C141" i="2"/>
  <c r="E141" i="2" s="1"/>
  <c r="F77" i="2"/>
  <c r="G77" i="2"/>
  <c r="F76" i="2"/>
  <c r="G76" i="2"/>
  <c r="B2" i="5"/>
  <c r="A14" i="5"/>
  <c r="A9" i="5"/>
  <c r="A10" i="5"/>
  <c r="A11" i="5"/>
  <c r="A12" i="5"/>
  <c r="A13" i="5"/>
  <c r="A8" i="5"/>
  <c r="M8" i="5"/>
  <c r="K11" i="5"/>
  <c r="K12" i="5"/>
  <c r="J9" i="5"/>
  <c r="K9" i="5" s="1"/>
  <c r="J10" i="5"/>
  <c r="K10" i="5" s="1"/>
  <c r="J11" i="5"/>
  <c r="J12" i="5"/>
  <c r="J13" i="5"/>
  <c r="K13" i="5" s="1"/>
  <c r="J14" i="5"/>
  <c r="K14" i="5" s="1"/>
  <c r="H11" i="5"/>
  <c r="H12" i="5"/>
  <c r="H13" i="5"/>
  <c r="I13" i="5" s="1"/>
  <c r="H14" i="5"/>
  <c r="I14" i="5" s="1"/>
  <c r="F9" i="5"/>
  <c r="G9" i="5"/>
  <c r="F10" i="5"/>
  <c r="G10" i="5"/>
  <c r="F11" i="5"/>
  <c r="G11" i="5" s="1"/>
  <c r="F12" i="5"/>
  <c r="G12" i="5" s="1"/>
  <c r="F13" i="5"/>
  <c r="G13" i="5" s="1"/>
  <c r="F14" i="5"/>
  <c r="G14" i="5" s="1"/>
  <c r="D9" i="5"/>
  <c r="E9" i="5"/>
  <c r="D10" i="5"/>
  <c r="D11" i="5"/>
  <c r="D12" i="5"/>
  <c r="D13" i="5"/>
  <c r="D14" i="5"/>
  <c r="C9" i="5"/>
  <c r="B10" i="5"/>
  <c r="B11" i="5"/>
  <c r="B12" i="5"/>
  <c r="B13" i="5"/>
  <c r="B14" i="5"/>
  <c r="B8" i="5"/>
  <c r="N11" i="5"/>
  <c r="E18" i="4"/>
  <c r="E17" i="4"/>
  <c r="E16" i="4"/>
  <c r="E15" i="4"/>
  <c r="E22" i="4"/>
  <c r="E20" i="4"/>
  <c r="E19" i="4"/>
  <c r="E3" i="4"/>
  <c r="E5" i="4"/>
  <c r="E6" i="4"/>
  <c r="E7" i="4"/>
  <c r="E8" i="4"/>
  <c r="E4" i="4"/>
  <c r="O11" i="5"/>
  <c r="O10" i="5"/>
  <c r="N10" i="5"/>
  <c r="I11" i="5"/>
  <c r="I12" i="5"/>
  <c r="C8" i="5"/>
  <c r="E10" i="5"/>
  <c r="E11" i="5"/>
  <c r="E12" i="5"/>
  <c r="E13" i="5"/>
  <c r="E14" i="5"/>
  <c r="C10" i="5"/>
  <c r="C11" i="5"/>
  <c r="C12" i="5"/>
  <c r="C13" i="5"/>
  <c r="C14" i="5"/>
  <c r="B17" i="1"/>
  <c r="B18" i="1"/>
  <c r="B19" i="1"/>
  <c r="B20" i="1"/>
  <c r="G20" i="1"/>
  <c r="G21" i="1"/>
  <c r="F20" i="1"/>
  <c r="F21" i="1"/>
  <c r="E20" i="1"/>
  <c r="E21" i="1"/>
  <c r="E22" i="1"/>
  <c r="E23" i="1"/>
  <c r="D18" i="1"/>
  <c r="D19" i="1"/>
  <c r="D20" i="1"/>
  <c r="B32" i="1"/>
  <c r="B33" i="1"/>
  <c r="B34" i="1"/>
  <c r="B35" i="1"/>
  <c r="B16" i="1"/>
  <c r="B31" i="1"/>
  <c r="D8" i="5"/>
  <c r="E8" i="5"/>
  <c r="E1" i="2"/>
  <c r="G64" i="2"/>
  <c r="I41" i="2"/>
  <c r="I113" i="2"/>
  <c r="K113" i="2" s="1"/>
  <c r="M113" i="2" s="1"/>
  <c r="N113" i="2" s="1"/>
  <c r="I114" i="2"/>
  <c r="I149" i="2"/>
  <c r="L57" i="2"/>
  <c r="L58" i="2"/>
  <c r="D30" i="1"/>
  <c r="E41" i="2"/>
  <c r="H41" i="2"/>
  <c r="E42" i="2"/>
  <c r="E43" i="2"/>
  <c r="H43" i="2" s="1"/>
  <c r="E44" i="2"/>
  <c r="D17" i="1"/>
  <c r="J44" i="2"/>
  <c r="E45" i="2"/>
  <c r="H45" i="2"/>
  <c r="E46" i="2"/>
  <c r="J46" i="2"/>
  <c r="E47" i="2"/>
  <c r="H47" i="2"/>
  <c r="E48" i="2"/>
  <c r="H48" i="2"/>
  <c r="B80" i="2"/>
  <c r="F80" i="2"/>
  <c r="G80" i="2"/>
  <c r="L80" i="2"/>
  <c r="B112" i="2"/>
  <c r="E112" i="2"/>
  <c r="F112" i="2"/>
  <c r="G112" i="2"/>
  <c r="L112" i="2"/>
  <c r="B144" i="2"/>
  <c r="B176" i="2" s="1"/>
  <c r="E176" i="2" s="1"/>
  <c r="H176" i="2" s="1"/>
  <c r="E144" i="2"/>
  <c r="H144" i="2" s="1"/>
  <c r="F144" i="2"/>
  <c r="G144" i="2"/>
  <c r="L144" i="2"/>
  <c r="L176" i="2"/>
  <c r="F176" i="2"/>
  <c r="G176" i="2"/>
  <c r="E49" i="2"/>
  <c r="J49" i="2"/>
  <c r="E50" i="2"/>
  <c r="H50" i="2"/>
  <c r="I50" i="2"/>
  <c r="J50" i="2"/>
  <c r="B51" i="2"/>
  <c r="C51" i="2"/>
  <c r="D51" i="2"/>
  <c r="D58" i="2" s="1"/>
  <c r="L51" i="2"/>
  <c r="E53" i="2"/>
  <c r="E54" i="2"/>
  <c r="D21" i="1"/>
  <c r="E55" i="2"/>
  <c r="E56" i="2"/>
  <c r="B57" i="2"/>
  <c r="B58" i="2"/>
  <c r="C57" i="2"/>
  <c r="D57" i="2"/>
  <c r="C58" i="2"/>
  <c r="E70" i="2"/>
  <c r="A73" i="2"/>
  <c r="A105" i="2"/>
  <c r="B73" i="2"/>
  <c r="E73" i="2"/>
  <c r="F73" i="2"/>
  <c r="G73" i="2"/>
  <c r="J73" i="2"/>
  <c r="L73" i="2"/>
  <c r="A74" i="2"/>
  <c r="B74" i="2"/>
  <c r="E74" i="2"/>
  <c r="F74" i="2"/>
  <c r="G74" i="2"/>
  <c r="L74" i="2"/>
  <c r="A75" i="2"/>
  <c r="A107" i="2"/>
  <c r="A139" i="2"/>
  <c r="A171" i="2"/>
  <c r="B75" i="2"/>
  <c r="E75" i="2"/>
  <c r="E16" i="1" s="1"/>
  <c r="E26" i="1" s="1"/>
  <c r="F75" i="2"/>
  <c r="G75" i="2"/>
  <c r="I75" i="2"/>
  <c r="L75" i="2"/>
  <c r="A76" i="2"/>
  <c r="E76" i="2"/>
  <c r="J76" i="2"/>
  <c r="L76" i="2"/>
  <c r="A77" i="2"/>
  <c r="A109" i="2"/>
  <c r="A141" i="2"/>
  <c r="A173" i="2"/>
  <c r="E77" i="2"/>
  <c r="E18" i="1"/>
  <c r="J77" i="2"/>
  <c r="L77" i="2"/>
  <c r="A78" i="2"/>
  <c r="E78" i="2"/>
  <c r="E19" i="1"/>
  <c r="F78" i="2"/>
  <c r="G78" i="2"/>
  <c r="L78" i="2"/>
  <c r="A79" i="2"/>
  <c r="A111" i="2"/>
  <c r="B79" i="2"/>
  <c r="E79" i="2"/>
  <c r="F79" i="2"/>
  <c r="G79" i="2"/>
  <c r="L79" i="2"/>
  <c r="A80" i="2"/>
  <c r="A112" i="2"/>
  <c r="A81" i="2"/>
  <c r="B81" i="2"/>
  <c r="E81" i="2"/>
  <c r="F81" i="2"/>
  <c r="H81" i="2"/>
  <c r="G81" i="2"/>
  <c r="L81" i="2"/>
  <c r="A82" i="2"/>
  <c r="B82" i="2"/>
  <c r="F82" i="2"/>
  <c r="G82" i="2"/>
  <c r="I82" i="2"/>
  <c r="J82" i="2"/>
  <c r="L82" i="2"/>
  <c r="D83" i="2"/>
  <c r="A85" i="2"/>
  <c r="A117" i="2"/>
  <c r="B85" i="2"/>
  <c r="E85" i="2"/>
  <c r="G85" i="2"/>
  <c r="L85" i="2"/>
  <c r="L117" i="2"/>
  <c r="A86" i="2"/>
  <c r="A118" i="2"/>
  <c r="A150" i="2"/>
  <c r="A182" i="2"/>
  <c r="B86" i="2"/>
  <c r="B118" i="2"/>
  <c r="E86" i="2"/>
  <c r="G86" i="2"/>
  <c r="L86" i="2"/>
  <c r="A87" i="2"/>
  <c r="A119" i="2"/>
  <c r="B87" i="2"/>
  <c r="E87" i="2"/>
  <c r="G87" i="2"/>
  <c r="L87" i="2"/>
  <c r="L119" i="2"/>
  <c r="A88" i="2"/>
  <c r="A120" i="2"/>
  <c r="B88" i="2"/>
  <c r="B120" i="2"/>
  <c r="E88" i="2"/>
  <c r="G88" i="2"/>
  <c r="L88" i="2"/>
  <c r="C89" i="2"/>
  <c r="D89" i="2"/>
  <c r="D90" i="2"/>
  <c r="E102" i="2"/>
  <c r="B105" i="2"/>
  <c r="E105" i="2"/>
  <c r="H105" i="2"/>
  <c r="F105" i="2"/>
  <c r="G105" i="2"/>
  <c r="L105" i="2"/>
  <c r="L137" i="2"/>
  <c r="A106" i="2"/>
  <c r="B106" i="2"/>
  <c r="E106" i="2"/>
  <c r="F106" i="2"/>
  <c r="H106" i="2"/>
  <c r="G106" i="2"/>
  <c r="L106" i="2"/>
  <c r="F107" i="2"/>
  <c r="G107" i="2"/>
  <c r="J107" i="2" s="1"/>
  <c r="L107" i="2"/>
  <c r="L139" i="2"/>
  <c r="A108" i="2"/>
  <c r="F108" i="2"/>
  <c r="G108" i="2"/>
  <c r="L108" i="2"/>
  <c r="L140" i="2"/>
  <c r="L172" i="2"/>
  <c r="F109" i="2"/>
  <c r="G109" i="2"/>
  <c r="L109" i="2"/>
  <c r="L141" i="2"/>
  <c r="L147" i="2" s="1"/>
  <c r="L173" i="2"/>
  <c r="A110" i="2"/>
  <c r="A142" i="2"/>
  <c r="B110" i="2"/>
  <c r="E110" i="2"/>
  <c r="F19" i="1" s="1"/>
  <c r="F110" i="2"/>
  <c r="G110" i="2"/>
  <c r="J110" i="2"/>
  <c r="L110" i="2"/>
  <c r="B111" i="2"/>
  <c r="F111" i="2"/>
  <c r="G111" i="2"/>
  <c r="J111" i="2"/>
  <c r="L111" i="2"/>
  <c r="A113" i="2"/>
  <c r="B113" i="2"/>
  <c r="E113" i="2"/>
  <c r="F22" i="1" s="1"/>
  <c r="H113" i="2"/>
  <c r="F113" i="2"/>
  <c r="G113" i="2"/>
  <c r="L113" i="2"/>
  <c r="A114" i="2"/>
  <c r="F114" i="2"/>
  <c r="G114" i="2"/>
  <c r="J114" i="2"/>
  <c r="L114" i="2"/>
  <c r="D115" i="2"/>
  <c r="D122" i="2" s="1"/>
  <c r="L115" i="2"/>
  <c r="B117" i="2"/>
  <c r="G117" i="2"/>
  <c r="G118" i="2"/>
  <c r="L118" i="2"/>
  <c r="L150" i="2"/>
  <c r="B119" i="2"/>
  <c r="G119" i="2"/>
  <c r="E120" i="2"/>
  <c r="G120" i="2"/>
  <c r="L120" i="2"/>
  <c r="L152" i="2"/>
  <c r="L153" i="2" s="1"/>
  <c r="C121" i="2"/>
  <c r="D121" i="2"/>
  <c r="E134" i="2"/>
  <c r="A137" i="2"/>
  <c r="F137" i="2"/>
  <c r="G137" i="2"/>
  <c r="A138" i="2"/>
  <c r="A170" i="2" s="1"/>
  <c r="B138" i="2"/>
  <c r="E138" i="2"/>
  <c r="F138" i="2"/>
  <c r="G138" i="2"/>
  <c r="L138" i="2"/>
  <c r="F139" i="2"/>
  <c r="G139" i="2"/>
  <c r="J139" i="2" s="1"/>
  <c r="A140" i="2"/>
  <c r="A172" i="2" s="1"/>
  <c r="F140" i="2"/>
  <c r="G140" i="2"/>
  <c r="F141" i="2"/>
  <c r="G141" i="2"/>
  <c r="J141" i="2"/>
  <c r="B142" i="2"/>
  <c r="E142" i="2"/>
  <c r="H142" i="2" s="1"/>
  <c r="F142" i="2"/>
  <c r="G142" i="2"/>
  <c r="L142" i="2"/>
  <c r="A143" i="2"/>
  <c r="A175" i="2" s="1"/>
  <c r="F143" i="2"/>
  <c r="G143" i="2"/>
  <c r="I143" i="2"/>
  <c r="L143" i="2"/>
  <c r="A144" i="2"/>
  <c r="A176" i="2" s="1"/>
  <c r="A145" i="2"/>
  <c r="B145" i="2"/>
  <c r="E145" i="2"/>
  <c r="H145" i="2" s="1"/>
  <c r="F145" i="2"/>
  <c r="G145" i="2"/>
  <c r="L145" i="2"/>
  <c r="A146" i="2"/>
  <c r="A178" i="2" s="1"/>
  <c r="F146" i="2"/>
  <c r="G146" i="2"/>
  <c r="I146" i="2"/>
  <c r="J146" i="2"/>
  <c r="L146" i="2"/>
  <c r="D147" i="2"/>
  <c r="D154" i="2"/>
  <c r="A149" i="2"/>
  <c r="G149" i="2"/>
  <c r="G150" i="2"/>
  <c r="A151" i="2"/>
  <c r="A183" i="2" s="1"/>
  <c r="G151" i="2"/>
  <c r="I151" i="2"/>
  <c r="L151" i="2"/>
  <c r="A152" i="2"/>
  <c r="A184" i="2"/>
  <c r="B152" i="2"/>
  <c r="E152" i="2"/>
  <c r="G152" i="2"/>
  <c r="I152" i="2"/>
  <c r="C153" i="2"/>
  <c r="D153" i="2"/>
  <c r="E166" i="2"/>
  <c r="A169" i="2"/>
  <c r="F169" i="2"/>
  <c r="G169" i="2"/>
  <c r="J169" i="2"/>
  <c r="L169" i="2"/>
  <c r="B170" i="2"/>
  <c r="E170" i="2"/>
  <c r="F170" i="2"/>
  <c r="G170" i="2"/>
  <c r="L170" i="2"/>
  <c r="F171" i="2"/>
  <c r="G171" i="2"/>
  <c r="J171" i="2" s="1"/>
  <c r="L171" i="2"/>
  <c r="F172" i="2"/>
  <c r="J172" i="2"/>
  <c r="K172" i="2" s="1"/>
  <c r="G172" i="2"/>
  <c r="I172" i="2"/>
  <c r="F173" i="2"/>
  <c r="G173" i="2"/>
  <c r="J173" i="2"/>
  <c r="A174" i="2"/>
  <c r="B174" i="2"/>
  <c r="E174" i="2"/>
  <c r="F174" i="2"/>
  <c r="G174" i="2"/>
  <c r="L174" i="2"/>
  <c r="F175" i="2"/>
  <c r="G175" i="2"/>
  <c r="L175" i="2"/>
  <c r="A177" i="2"/>
  <c r="B177" i="2"/>
  <c r="E177" i="2"/>
  <c r="F177" i="2"/>
  <c r="J177" i="2"/>
  <c r="G177" i="2"/>
  <c r="L177" i="2"/>
  <c r="F178" i="2"/>
  <c r="G178" i="2"/>
  <c r="I178" i="2"/>
  <c r="K178" i="2" s="1"/>
  <c r="J178" i="2"/>
  <c r="L178" i="2"/>
  <c r="D179" i="2"/>
  <c r="A181" i="2"/>
  <c r="G181" i="2"/>
  <c r="I181" i="2"/>
  <c r="G182" i="2"/>
  <c r="J182" i="2"/>
  <c r="J185" i="2" s="1"/>
  <c r="G183" i="2"/>
  <c r="J183" i="2"/>
  <c r="L183" i="2"/>
  <c r="B184" i="2"/>
  <c r="E184" i="2"/>
  <c r="G184" i="2"/>
  <c r="C185" i="2"/>
  <c r="D185" i="2"/>
  <c r="D186" i="2"/>
  <c r="I184" i="2"/>
  <c r="I185" i="2" s="1"/>
  <c r="I183" i="2"/>
  <c r="J175" i="2"/>
  <c r="J174" i="2"/>
  <c r="I169" i="2"/>
  <c r="K169" i="2" s="1"/>
  <c r="I150" i="2"/>
  <c r="I145" i="2"/>
  <c r="J113" i="2"/>
  <c r="I81" i="2"/>
  <c r="I79" i="2"/>
  <c r="I76" i="2"/>
  <c r="K76" i="2" s="1"/>
  <c r="M76" i="2" s="1"/>
  <c r="I73" i="2"/>
  <c r="K73" i="2" s="1"/>
  <c r="M73" i="2" s="1"/>
  <c r="N73" i="2" s="1"/>
  <c r="J54" i="2"/>
  <c r="J112" i="2"/>
  <c r="J42" i="2"/>
  <c r="I110" i="2"/>
  <c r="K110" i="2" s="1"/>
  <c r="I56" i="2"/>
  <c r="J144" i="2"/>
  <c r="I45" i="2"/>
  <c r="I117" i="2"/>
  <c r="J120" i="2"/>
  <c r="J105" i="2"/>
  <c r="I182" i="2"/>
  <c r="J170" i="2"/>
  <c r="J143" i="2"/>
  <c r="K143" i="2" s="1"/>
  <c r="M143" i="2" s="1"/>
  <c r="N143" i="2" s="1"/>
  <c r="I105" i="2"/>
  <c r="I78" i="2"/>
  <c r="I77" i="2"/>
  <c r="K77" i="2" s="1"/>
  <c r="M77" i="2" s="1"/>
  <c r="I74" i="2"/>
  <c r="J48" i="2"/>
  <c r="K50" i="2"/>
  <c r="M50" i="2" s="1"/>
  <c r="N50" i="2" s="1"/>
  <c r="K114" i="2"/>
  <c r="H170" i="2"/>
  <c r="J138" i="2"/>
  <c r="I138" i="2"/>
  <c r="J184" i="2"/>
  <c r="I177" i="2"/>
  <c r="K177" i="2" s="1"/>
  <c r="I175" i="2"/>
  <c r="I174" i="2"/>
  <c r="I173" i="2"/>
  <c r="I170" i="2"/>
  <c r="K170" i="2" s="1"/>
  <c r="M170" i="2" s="1"/>
  <c r="N170" i="2" s="1"/>
  <c r="J145" i="2"/>
  <c r="J142" i="2"/>
  <c r="I142" i="2"/>
  <c r="K142" i="2" s="1"/>
  <c r="M142" i="2" s="1"/>
  <c r="N142" i="2" s="1"/>
  <c r="J140" i="2"/>
  <c r="J137" i="2"/>
  <c r="I137" i="2"/>
  <c r="I153" i="2"/>
  <c r="E111" i="2"/>
  <c r="B143" i="2"/>
  <c r="B114" i="2"/>
  <c r="E82" i="2"/>
  <c r="H78" i="2"/>
  <c r="J78" i="2"/>
  <c r="K78" i="2" s="1"/>
  <c r="M78" i="2" s="1"/>
  <c r="N78" i="2" s="1"/>
  <c r="J176" i="2"/>
  <c r="I176" i="2"/>
  <c r="K176" i="2" s="1"/>
  <c r="M176" i="2" s="1"/>
  <c r="N176" i="2" s="1"/>
  <c r="I80" i="2"/>
  <c r="J80" i="2"/>
  <c r="J118" i="2"/>
  <c r="J152" i="2"/>
  <c r="K152" i="2" s="1"/>
  <c r="J150" i="2"/>
  <c r="I120" i="2"/>
  <c r="E119" i="2"/>
  <c r="B151" i="2"/>
  <c r="I87" i="2"/>
  <c r="I86" i="2"/>
  <c r="E89" i="2"/>
  <c r="J79" i="2"/>
  <c r="K79" i="2" s="1"/>
  <c r="M79" i="2" s="1"/>
  <c r="N79" i="2" s="1"/>
  <c r="E57" i="2"/>
  <c r="H49" i="2"/>
  <c r="H46" i="2"/>
  <c r="I111" i="2"/>
  <c r="K111" i="2" s="1"/>
  <c r="I42" i="2"/>
  <c r="J43" i="2"/>
  <c r="I46" i="2"/>
  <c r="K46" i="2" s="1"/>
  <c r="M46" i="2" s="1"/>
  <c r="J47" i="2"/>
  <c r="I49" i="2"/>
  <c r="K49" i="2" s="1"/>
  <c r="M49" i="2" s="1"/>
  <c r="N49" i="2" s="1"/>
  <c r="I43" i="2"/>
  <c r="J45" i="2"/>
  <c r="I48" i="2"/>
  <c r="K48" i="2" s="1"/>
  <c r="M48" i="2" s="1"/>
  <c r="N48" i="2" s="1"/>
  <c r="J81" i="2"/>
  <c r="K81" i="2" s="1"/>
  <c r="M81" i="2" s="1"/>
  <c r="N81" i="2" s="1"/>
  <c r="J41" i="2"/>
  <c r="I44" i="2"/>
  <c r="K44" i="2" s="1"/>
  <c r="M44" i="2" s="1"/>
  <c r="I47" i="2"/>
  <c r="K47" i="2" s="1"/>
  <c r="M47" i="2" s="1"/>
  <c r="D35" i="1" s="1"/>
  <c r="J109" i="2"/>
  <c r="K105" i="2"/>
  <c r="M105" i="2" s="1"/>
  <c r="N105" i="2" s="1"/>
  <c r="H74" i="2"/>
  <c r="J74" i="2"/>
  <c r="I53" i="2"/>
  <c r="I57" i="2" s="1"/>
  <c r="I55" i="2"/>
  <c r="J119" i="2"/>
  <c r="J56" i="2"/>
  <c r="K56" i="2" s="1"/>
  <c r="M56" i="2" s="1"/>
  <c r="N56" i="2" s="1"/>
  <c r="J86" i="2"/>
  <c r="K86" i="2" s="1"/>
  <c r="M86" i="2" s="1"/>
  <c r="N86" i="2" s="1"/>
  <c r="J117" i="2"/>
  <c r="K117" i="2" s="1"/>
  <c r="J53" i="2"/>
  <c r="I54" i="2"/>
  <c r="K54" i="2" s="1"/>
  <c r="J88" i="2"/>
  <c r="J181" i="2"/>
  <c r="K181" i="2" s="1"/>
  <c r="J151" i="2"/>
  <c r="K151" i="2" s="1"/>
  <c r="J149" i="2"/>
  <c r="K149" i="2" s="1"/>
  <c r="M149" i="2" s="1"/>
  <c r="H138" i="2"/>
  <c r="I118" i="2"/>
  <c r="E117" i="2"/>
  <c r="B149" i="2"/>
  <c r="E149" i="2" s="1"/>
  <c r="E109" i="2"/>
  <c r="F18" i="1" s="1"/>
  <c r="B141" i="2"/>
  <c r="B173" i="2"/>
  <c r="E173" i="2"/>
  <c r="H18" i="1" s="1"/>
  <c r="I106" i="2"/>
  <c r="L89" i="2"/>
  <c r="I88" i="2"/>
  <c r="I85" i="2"/>
  <c r="K85" i="2" s="1"/>
  <c r="M85" i="2" s="1"/>
  <c r="J75" i="2"/>
  <c r="J83" i="2" s="1"/>
  <c r="J55" i="2"/>
  <c r="J57" i="2" s="1"/>
  <c r="H42" i="2"/>
  <c r="I119" i="2"/>
  <c r="K119" i="2" s="1"/>
  <c r="M119" i="2" s="1"/>
  <c r="N119" i="2" s="1"/>
  <c r="J106" i="2"/>
  <c r="K106" i="2" s="1"/>
  <c r="H112" i="2"/>
  <c r="B137" i="2"/>
  <c r="E137" i="2" s="1"/>
  <c r="H137" i="2" s="1"/>
  <c r="M137" i="2" s="1"/>
  <c r="N137" i="2" s="1"/>
  <c r="H110" i="2"/>
  <c r="J108" i="2"/>
  <c r="J85" i="2"/>
  <c r="K82" i="2"/>
  <c r="H77" i="2"/>
  <c r="H73" i="2"/>
  <c r="I112" i="2"/>
  <c r="L83" i="2"/>
  <c r="I108" i="2"/>
  <c r="I109" i="2"/>
  <c r="J87" i="2"/>
  <c r="H79" i="2"/>
  <c r="I144" i="2"/>
  <c r="K144" i="2" s="1"/>
  <c r="M144" i="2" s="1"/>
  <c r="N144" i="2" s="1"/>
  <c r="E80" i="2"/>
  <c r="B83" i="2"/>
  <c r="K74" i="2"/>
  <c r="M74" i="2" s="1"/>
  <c r="N74" i="2" s="1"/>
  <c r="K174" i="2"/>
  <c r="K150" i="2"/>
  <c r="M150" i="2"/>
  <c r="K138" i="2"/>
  <c r="K112" i="2"/>
  <c r="M112" i="2" s="1"/>
  <c r="N112" i="2" s="1"/>
  <c r="K175" i="2"/>
  <c r="K45" i="2"/>
  <c r="M45" i="2" s="1"/>
  <c r="K184" i="2"/>
  <c r="J89" i="2"/>
  <c r="L90" i="2"/>
  <c r="K53" i="2"/>
  <c r="K87" i="2"/>
  <c r="M87" i="2" s="1"/>
  <c r="N87" i="2" s="1"/>
  <c r="H111" i="2"/>
  <c r="K88" i="2"/>
  <c r="M88" i="2" s="1"/>
  <c r="N88" i="2" s="1"/>
  <c r="K41" i="2"/>
  <c r="M41" i="2" s="1"/>
  <c r="N41" i="2" s="1"/>
  <c r="H80" i="2"/>
  <c r="H82" i="2"/>
  <c r="M82" i="2"/>
  <c r="N82" i="2" s="1"/>
  <c r="K137" i="2"/>
  <c r="K42" i="2"/>
  <c r="M42" i="2"/>
  <c r="N42" i="2" s="1"/>
  <c r="B146" i="2"/>
  <c r="E146" i="2" s="1"/>
  <c r="E114" i="2"/>
  <c r="F23" i="1" s="1"/>
  <c r="J121" i="2"/>
  <c r="K55" i="2"/>
  <c r="M55" i="2" s="1"/>
  <c r="N55" i="2" s="1"/>
  <c r="K80" i="2"/>
  <c r="M80" i="2" s="1"/>
  <c r="N80" i="2" s="1"/>
  <c r="B175" i="2"/>
  <c r="E175" i="2"/>
  <c r="E143" i="2"/>
  <c r="H143" i="2"/>
  <c r="M53" i="2"/>
  <c r="N53" i="2" s="1"/>
  <c r="E30" i="1"/>
  <c r="B178" i="2"/>
  <c r="E178" i="2"/>
  <c r="L121" i="2"/>
  <c r="L122" i="2" s="1"/>
  <c r="L149" i="2"/>
  <c r="L181" i="2"/>
  <c r="F30" i="1"/>
  <c r="C83" i="2"/>
  <c r="C90" i="2"/>
  <c r="I83" i="2"/>
  <c r="K173" i="2"/>
  <c r="H109" i="2"/>
  <c r="C107" i="2"/>
  <c r="C139" i="2"/>
  <c r="C115" i="2"/>
  <c r="C122" i="2" s="1"/>
  <c r="F8" i="5"/>
  <c r="G8" i="5"/>
  <c r="H8" i="5"/>
  <c r="I8" i="5" s="1"/>
  <c r="J8" i="5"/>
  <c r="K8" i="5"/>
  <c r="K16" i="5"/>
  <c r="K17" i="5" s="1"/>
  <c r="H69" i="1" s="1"/>
  <c r="H72" i="1" s="1"/>
  <c r="C179" i="2"/>
  <c r="C186" i="2" s="1"/>
  <c r="I171" i="2"/>
  <c r="I141" i="2"/>
  <c r="K141" i="2" s="1"/>
  <c r="M141" i="2" s="1"/>
  <c r="H10" i="5"/>
  <c r="I10" i="5" s="1"/>
  <c r="G18" i="1"/>
  <c r="H141" i="2"/>
  <c r="E11" i="4"/>
  <c r="E23" i="4"/>
  <c r="H44" i="2"/>
  <c r="B140" i="2"/>
  <c r="B172" i="2" s="1"/>
  <c r="E172" i="2" s="1"/>
  <c r="H172" i="2" s="1"/>
  <c r="C16" i="5"/>
  <c r="C17" i="5" s="1"/>
  <c r="D72" i="1" s="1"/>
  <c r="E16" i="5"/>
  <c r="E17" i="5"/>
  <c r="E72" i="1"/>
  <c r="I140" i="2"/>
  <c r="H9" i="5"/>
  <c r="I9" i="5"/>
  <c r="B139" i="2"/>
  <c r="E108" i="2"/>
  <c r="H108" i="2" s="1"/>
  <c r="H76" i="2"/>
  <c r="E17" i="1"/>
  <c r="B115" i="2"/>
  <c r="E107" i="2"/>
  <c r="E115" i="2" s="1"/>
  <c r="E122" i="2" s="1"/>
  <c r="H107" i="2"/>
  <c r="B171" i="2"/>
  <c r="E171" i="2" s="1"/>
  <c r="H171" i="2" s="1"/>
  <c r="F16" i="1"/>
  <c r="F17" i="1"/>
  <c r="E83" i="2"/>
  <c r="E90" i="2" s="1"/>
  <c r="H16" i="1"/>
  <c r="E140" i="2"/>
  <c r="G17" i="1" s="1"/>
  <c r="G19" i="1"/>
  <c r="H140" i="2"/>
  <c r="B11" i="1"/>
  <c r="B150" i="2"/>
  <c r="B182" i="2" s="1"/>
  <c r="E182" i="2" s="1"/>
  <c r="E118" i="2"/>
  <c r="B121" i="2"/>
  <c r="B122" i="2"/>
  <c r="B89" i="2"/>
  <c r="B90" i="2"/>
  <c r="E121" i="2"/>
  <c r="E150" i="2"/>
  <c r="N150" i="2" s="1"/>
  <c r="I23" i="4"/>
  <c r="M23" i="4"/>
  <c r="D16" i="1" l="1"/>
  <c r="D26" i="1" s="1"/>
  <c r="H75" i="2"/>
  <c r="H83" i="2" s="1"/>
  <c r="H90" i="2" s="1"/>
  <c r="E51" i="2"/>
  <c r="E58" i="2" s="1"/>
  <c r="I21" i="1"/>
  <c r="E153" i="2"/>
  <c r="M172" i="2"/>
  <c r="L185" i="2"/>
  <c r="B183" i="2"/>
  <c r="E183" i="2" s="1"/>
  <c r="E151" i="2"/>
  <c r="L184" i="2"/>
  <c r="H17" i="1"/>
  <c r="I17" i="1" s="1"/>
  <c r="H23" i="1"/>
  <c r="H178" i="2"/>
  <c r="M178" i="2" s="1"/>
  <c r="N178" i="2" s="1"/>
  <c r="I23" i="1"/>
  <c r="L179" i="2"/>
  <c r="G16" i="5"/>
  <c r="G17" i="5" s="1"/>
  <c r="F69" i="1" s="1"/>
  <c r="M174" i="2"/>
  <c r="N174" i="2" s="1"/>
  <c r="N149" i="2"/>
  <c r="H19" i="1"/>
  <c r="I19" i="1" s="1"/>
  <c r="H174" i="2"/>
  <c r="H173" i="2"/>
  <c r="M173" i="2" s="1"/>
  <c r="F26" i="1"/>
  <c r="H175" i="2"/>
  <c r="M175" i="2" s="1"/>
  <c r="N175" i="2" s="1"/>
  <c r="H20" i="1"/>
  <c r="I20" i="1" s="1"/>
  <c r="M184" i="2"/>
  <c r="N184" i="2" s="1"/>
  <c r="M152" i="2"/>
  <c r="N152" i="2" s="1"/>
  <c r="E147" i="2"/>
  <c r="I16" i="5"/>
  <c r="I17" i="5" s="1"/>
  <c r="G69" i="1" s="1"/>
  <c r="G72" i="1" s="1"/>
  <c r="E139" i="2"/>
  <c r="C147" i="2"/>
  <c r="C154" i="2" s="1"/>
  <c r="G23" i="1"/>
  <c r="H146" i="2"/>
  <c r="I18" i="1"/>
  <c r="H177" i="2"/>
  <c r="M177" i="2" s="1"/>
  <c r="N177" i="2" s="1"/>
  <c r="H22" i="1"/>
  <c r="L154" i="2"/>
  <c r="G30" i="1" s="1"/>
  <c r="H21" i="1"/>
  <c r="H114" i="2"/>
  <c r="M114" i="2" s="1"/>
  <c r="N114" i="2" s="1"/>
  <c r="M138" i="2"/>
  <c r="N138" i="2" s="1"/>
  <c r="K146" i="2"/>
  <c r="K140" i="2"/>
  <c r="M140" i="2" s="1"/>
  <c r="N140" i="2" s="1"/>
  <c r="B147" i="2"/>
  <c r="B169" i="2"/>
  <c r="B181" i="2"/>
  <c r="K109" i="2"/>
  <c r="M109" i="2" s="1"/>
  <c r="N109" i="2" s="1"/>
  <c r="M106" i="2"/>
  <c r="N106" i="2" s="1"/>
  <c r="K118" i="2"/>
  <c r="M118" i="2" s="1"/>
  <c r="N118" i="2" s="1"/>
  <c r="M181" i="2"/>
  <c r="M111" i="2"/>
  <c r="N111" i="2" s="1"/>
  <c r="K145" i="2"/>
  <c r="M145" i="2" s="1"/>
  <c r="N145" i="2" s="1"/>
  <c r="G22" i="1"/>
  <c r="I22" i="1" s="1"/>
  <c r="M110" i="2"/>
  <c r="N110" i="2" s="1"/>
  <c r="B153" i="2"/>
  <c r="I179" i="2"/>
  <c r="I186" i="2" s="1"/>
  <c r="K120" i="2"/>
  <c r="M120" i="2" s="1"/>
  <c r="N120" i="2" s="1"/>
  <c r="K182" i="2"/>
  <c r="M182" i="2" s="1"/>
  <c r="N182" i="2" s="1"/>
  <c r="I64" i="1"/>
  <c r="H32" i="1"/>
  <c r="N172" i="2"/>
  <c r="F33" i="1"/>
  <c r="M151" i="2"/>
  <c r="K153" i="2"/>
  <c r="I121" i="2"/>
  <c r="I90" i="2"/>
  <c r="I89" i="2"/>
  <c r="K183" i="2"/>
  <c r="K185" i="2" s="1"/>
  <c r="J153" i="2"/>
  <c r="K108" i="2"/>
  <c r="M108" i="2" s="1"/>
  <c r="F32" i="1" s="1"/>
  <c r="D32" i="1"/>
  <c r="N44" i="2"/>
  <c r="O48" i="2"/>
  <c r="N77" i="2"/>
  <c r="E33" i="1"/>
  <c r="M183" i="2"/>
  <c r="N141" i="2"/>
  <c r="G33" i="1"/>
  <c r="N85" i="2"/>
  <c r="N89" i="2" s="1"/>
  <c r="M89" i="2"/>
  <c r="N151" i="2"/>
  <c r="N153" i="2" s="1"/>
  <c r="M153" i="2"/>
  <c r="M117" i="2"/>
  <c r="K121" i="2"/>
  <c r="D33" i="1"/>
  <c r="N45" i="2"/>
  <c r="K57" i="2"/>
  <c r="D36" i="1"/>
  <c r="M54" i="2"/>
  <c r="N46" i="2"/>
  <c r="D34" i="1"/>
  <c r="N76" i="2"/>
  <c r="E32" i="1"/>
  <c r="G32" i="1"/>
  <c r="K89" i="2"/>
  <c r="J90" i="2"/>
  <c r="N47" i="2"/>
  <c r="I51" i="2"/>
  <c r="I58" i="2" s="1"/>
  <c r="J147" i="2"/>
  <c r="I107" i="2"/>
  <c r="I115" i="2" s="1"/>
  <c r="I122" i="2" s="1"/>
  <c r="J115" i="2"/>
  <c r="J122" i="2" s="1"/>
  <c r="J179" i="2"/>
  <c r="J186" i="2" s="1"/>
  <c r="K171" i="2"/>
  <c r="I139" i="2"/>
  <c r="K75" i="2"/>
  <c r="K43" i="2"/>
  <c r="K51" i="2" s="1"/>
  <c r="K58" i="2" s="1"/>
  <c r="H51" i="2"/>
  <c r="H58" i="2" s="1"/>
  <c r="J51" i="2"/>
  <c r="J58" i="2" s="1"/>
  <c r="N173" i="2" l="1"/>
  <c r="H33" i="1"/>
  <c r="E169" i="2"/>
  <c r="B179" i="2"/>
  <c r="N183" i="2"/>
  <c r="F72" i="1"/>
  <c r="I69" i="1"/>
  <c r="I72" i="1" s="1"/>
  <c r="I33" i="1"/>
  <c r="H26" i="1"/>
  <c r="J154" i="2"/>
  <c r="B154" i="2"/>
  <c r="E154" i="2"/>
  <c r="E181" i="2"/>
  <c r="B185" i="2"/>
  <c r="M146" i="2"/>
  <c r="N146" i="2" s="1"/>
  <c r="H115" i="2"/>
  <c r="H122" i="2" s="1"/>
  <c r="G16" i="1"/>
  <c r="H139" i="2"/>
  <c r="H147" i="2" s="1"/>
  <c r="H154" i="2" s="1"/>
  <c r="L186" i="2"/>
  <c r="H30" i="1" s="1"/>
  <c r="I30" i="1" s="1"/>
  <c r="N108" i="2"/>
  <c r="M57" i="2"/>
  <c r="N54" i="2"/>
  <c r="N57" i="2" s="1"/>
  <c r="M121" i="2"/>
  <c r="N117" i="2"/>
  <c r="N121" i="2" s="1"/>
  <c r="I32" i="1"/>
  <c r="M185" i="2"/>
  <c r="K107" i="2"/>
  <c r="M107" i="2" s="1"/>
  <c r="M43" i="2"/>
  <c r="N43" i="2" s="1"/>
  <c r="N51" i="2" s="1"/>
  <c r="M171" i="2"/>
  <c r="K179" i="2"/>
  <c r="K186" i="2" s="1"/>
  <c r="K83" i="2"/>
  <c r="K90" i="2" s="1"/>
  <c r="M75" i="2"/>
  <c r="K139" i="2"/>
  <c r="I147" i="2"/>
  <c r="I154" i="2" s="1"/>
  <c r="E179" i="2" l="1"/>
  <c r="H169" i="2"/>
  <c r="G26" i="1"/>
  <c r="I16" i="1"/>
  <c r="I26" i="1" s="1"/>
  <c r="E185" i="2"/>
  <c r="N181" i="2"/>
  <c r="N185" i="2" s="1"/>
  <c r="K115" i="2"/>
  <c r="K122" i="2" s="1"/>
  <c r="B186" i="2"/>
  <c r="N58" i="2"/>
  <c r="M115" i="2"/>
  <c r="M122" i="2" s="1"/>
  <c r="N107" i="2"/>
  <c r="N115" i="2" s="1"/>
  <c r="N122" i="2" s="1"/>
  <c r="F31" i="1"/>
  <c r="F42" i="1" s="1"/>
  <c r="M51" i="2"/>
  <c r="M58" i="2" s="1"/>
  <c r="N75" i="2"/>
  <c r="N83" i="2" s="1"/>
  <c r="N90" i="2" s="1"/>
  <c r="M83" i="2"/>
  <c r="M90" i="2" s="1"/>
  <c r="E31" i="1"/>
  <c r="E42" i="1" s="1"/>
  <c r="D31" i="1"/>
  <c r="D42" i="1" s="1"/>
  <c r="M139" i="2"/>
  <c r="K147" i="2"/>
  <c r="K154" i="2" s="1"/>
  <c r="H31" i="1"/>
  <c r="H42" i="1" s="1"/>
  <c r="N171" i="2"/>
  <c r="H179" i="2" l="1"/>
  <c r="H186" i="2" s="1"/>
  <c r="M169" i="2"/>
  <c r="E186" i="2"/>
  <c r="H44" i="1"/>
  <c r="H75" i="1"/>
  <c r="G31" i="1"/>
  <c r="M147" i="2"/>
  <c r="M154" i="2" s="1"/>
  <c r="N139" i="2"/>
  <c r="N147" i="2" s="1"/>
  <c r="N154" i="2" s="1"/>
  <c r="E75" i="1"/>
  <c r="E44" i="1"/>
  <c r="F75" i="1"/>
  <c r="F44" i="1"/>
  <c r="D44" i="1"/>
  <c r="D75" i="1"/>
  <c r="D81" i="1" s="1"/>
  <c r="N169" i="2" l="1"/>
  <c r="N179" i="2" s="1"/>
  <c r="N186" i="2" s="1"/>
  <c r="M179" i="2"/>
  <c r="M186" i="2" s="1"/>
  <c r="F77" i="1"/>
  <c r="F85" i="1" s="1"/>
  <c r="F81" i="1"/>
  <c r="F83" i="1" s="1"/>
  <c r="G42" i="1"/>
  <c r="I31" i="1"/>
  <c r="I42" i="1" s="1"/>
  <c r="H81" i="1"/>
  <c r="H83" i="1" s="1"/>
  <c r="H77" i="1"/>
  <c r="H85" i="1" s="1"/>
  <c r="E77" i="1"/>
  <c r="E85" i="1" s="1"/>
  <c r="E81" i="1"/>
  <c r="E83" i="1" s="1"/>
  <c r="D83" i="1"/>
  <c r="D77" i="1"/>
  <c r="D85" i="1" s="1"/>
  <c r="G44" i="1" l="1"/>
  <c r="G75" i="1"/>
  <c r="I44" i="1"/>
  <c r="I75" i="1"/>
  <c r="O41" i="2"/>
  <c r="G77" i="1" l="1"/>
  <c r="G85" i="1" s="1"/>
  <c r="G81" i="1"/>
  <c r="G83" i="1" s="1"/>
  <c r="I88" i="1" s="1"/>
  <c r="I81" i="1"/>
  <c r="I83" i="1" s="1"/>
  <c r="I77" i="1"/>
  <c r="I85" i="1" s="1"/>
</calcChain>
</file>

<file path=xl/sharedStrings.xml><?xml version="1.0" encoding="utf-8"?>
<sst xmlns="http://schemas.openxmlformats.org/spreadsheetml/2006/main" count="420" uniqueCount="216">
  <si>
    <t>WORK.WK3</t>
  </si>
  <si>
    <t>(SEE "SAL" FOR SALARY AND F/B CALCULATIONS)</t>
  </si>
  <si>
    <t>PROPOSED BUDGET</t>
  </si>
  <si>
    <t>(ALT A=1 YR, ALT B=2YRS,ALT C=3YRS,ALT D=4 YRS)</t>
  </si>
  <si>
    <t>(ALT P=PRINT SAL, ALT Q=PRINT DRAFT BUD, ALT R=PRINT FINAL BUD)</t>
  </si>
  <si>
    <t xml:space="preserve"> OVERHEAD RATE</t>
  </si>
  <si>
    <t>TOTAL</t>
  </si>
  <si>
    <t>GRA</t>
  </si>
  <si>
    <t>SEE "RATES" TABLE FOR TAX RATES</t>
  </si>
  <si>
    <t xml:space="preserve">    </t>
  </si>
  <si>
    <t>TOTAL SALARY AND WAGES</t>
  </si>
  <si>
    <t>II.  FRINGE BENEFITS</t>
  </si>
  <si>
    <t>TOTAL FRINGE BENEFITS</t>
  </si>
  <si>
    <t>III.  TRAVEL</t>
  </si>
  <si>
    <t xml:space="preserve">   </t>
  </si>
  <si>
    <t>DOMESTIC</t>
  </si>
  <si>
    <t>FOREIGN</t>
  </si>
  <si>
    <t>TOTAL TRAVEL</t>
  </si>
  <si>
    <t xml:space="preserve">                     </t>
  </si>
  <si>
    <t>IV.  EQUIPMENT</t>
  </si>
  <si>
    <t>V.  SUBCONTRACTS</t>
  </si>
  <si>
    <t>TOTAL SUB CONTRACTS</t>
  </si>
  <si>
    <t>VI.  OTHER DIRECT COSTS</t>
  </si>
  <si>
    <t>COMPUTER MAINT.</t>
  </si>
  <si>
    <t>PUBLICATION COSTS</t>
  </si>
  <si>
    <t>RESEARCH MATERIALS</t>
  </si>
  <si>
    <t>TOTAL OTHER DIR COSTS</t>
  </si>
  <si>
    <t xml:space="preserve">      TOTAL DIRECT COSTS</t>
  </si>
  <si>
    <t xml:space="preserve"> VII.  INDIRECT COSTS</t>
  </si>
  <si>
    <t xml:space="preserve"> OF MODIFIED</t>
  </si>
  <si>
    <t xml:space="preserve">  TOTAL DIRECT COSTS</t>
  </si>
  <si>
    <t xml:space="preserve">      TOTAL REQUESTED SUPPORT</t>
  </si>
  <si>
    <t xml:space="preserve">BENEFIT RATES-AS PER ORRA ESTIMATES </t>
  </si>
  <si>
    <t xml:space="preserve">   FACULTY-RET</t>
  </si>
  <si>
    <t>+ HOSP AND TUITION</t>
  </si>
  <si>
    <t xml:space="preserve">   FACULTY-TIAA</t>
  </si>
  <si>
    <t xml:space="preserve">   CLASSIFIED</t>
  </si>
  <si>
    <t xml:space="preserve">  SUMMER (9.5/10)</t>
  </si>
  <si>
    <t>HEALTH</t>
  </si>
  <si>
    <t>RET</t>
  </si>
  <si>
    <t>TIAA</t>
  </si>
  <si>
    <t>1  EMP ONLY</t>
  </si>
  <si>
    <t>ENTER ONLY RETIREMENT</t>
  </si>
  <si>
    <t>2  EMP &amp; ONE</t>
  </si>
  <si>
    <t xml:space="preserve">   COLUMN!!!</t>
  </si>
  <si>
    <t>3  EMP &amp; ONE</t>
  </si>
  <si>
    <t>4  EMP  &amp; 2 OR MORE</t>
  </si>
  <si>
    <t>RET SURCHARGE</t>
  </si>
  <si>
    <t>TAX 1</t>
  </si>
  <si>
    <t>SEC</t>
  </si>
  <si>
    <t>TAX 2</t>
  </si>
  <si>
    <t>PROG</t>
  </si>
  <si>
    <t>TAX 3</t>
  </si>
  <si>
    <t>UG</t>
  </si>
  <si>
    <t>TAX 4</t>
  </si>
  <si>
    <t>COMP MAINT</t>
  </si>
  <si>
    <t>TAX 5</t>
  </si>
  <si>
    <t>OFF SUPPL</t>
  </si>
  <si>
    <t>OVERHEAD RATE</t>
  </si>
  <si>
    <t>ON</t>
  </si>
  <si>
    <t>OFF-REMOTE</t>
  </si>
  <si>
    <t>OFF-ADJ</t>
  </si>
  <si>
    <t>TO UPDATE ALL FY DESIGNATIONS</t>
  </si>
  <si>
    <t xml:space="preserve">   FY 12</t>
  </si>
  <si>
    <t xml:space="preserve">  BY ONE YEAR-COPY RANGE UP ONE YR</t>
  </si>
  <si>
    <t xml:space="preserve">   FY 13</t>
  </si>
  <si>
    <t xml:space="preserve">  AND DELETE LAST ENTRY</t>
  </si>
  <si>
    <t xml:space="preserve">   FY 14</t>
  </si>
  <si>
    <t xml:space="preserve">   FY 15</t>
  </si>
  <si>
    <t xml:space="preserve">   FY 16</t>
  </si>
  <si>
    <t xml:space="preserve">SALARY AND FRINGE BENEFIT </t>
  </si>
  <si>
    <t>ASSUMED COLA</t>
  </si>
  <si>
    <t xml:space="preserve">   CALCULATION</t>
  </si>
  <si>
    <t>YEAR 1</t>
  </si>
  <si>
    <t xml:space="preserve">   &amp; MERIT=</t>
  </si>
  <si>
    <t>NAME</t>
  </si>
  <si>
    <t>PERIOD</t>
  </si>
  <si>
    <t>RET ET AL</t>
  </si>
  <si>
    <t xml:space="preserve"> YR1 HEALTH</t>
  </si>
  <si>
    <t>YR2 HEALTH</t>
  </si>
  <si>
    <t>TUITION</t>
  </si>
  <si>
    <t>TOTAL SAL</t>
  </si>
  <si>
    <t>FACULTY</t>
  </si>
  <si>
    <t>SALARY</t>
  </si>
  <si>
    <t>MONTHS</t>
  </si>
  <si>
    <t>OR RET</t>
  </si>
  <si>
    <t>(1,2,3,4)</t>
  </si>
  <si>
    <t>COSTS</t>
  </si>
  <si>
    <t>F/B</t>
  </si>
  <si>
    <t>&amp; F/B</t>
  </si>
  <si>
    <t>LAB MANAGER</t>
  </si>
  <si>
    <t xml:space="preserve">Info from Bud W/S </t>
  </si>
  <si>
    <t>CLASS LINE ONLY</t>
  </si>
  <si>
    <t>TOTAL FACULTY</t>
  </si>
  <si>
    <t>GRAS</t>
  </si>
  <si>
    <t>TOTAL GRAS</t>
  </si>
  <si>
    <t>TOTAL FAC &amp; GRAS</t>
  </si>
  <si>
    <t>RETIREMENT: T=TIAA, R=OTHER SYSTEMS</t>
  </si>
  <si>
    <t>FALL</t>
  </si>
  <si>
    <t>HEALTH:</t>
  </si>
  <si>
    <t>1=EMPLOYEE ONLY</t>
  </si>
  <si>
    <t>SPRING</t>
  </si>
  <si>
    <t>2=EMPLOYEE &amp;CHILD</t>
  </si>
  <si>
    <t>SUMMER</t>
  </si>
  <si>
    <t>3=EMPLOYEE &amp; SPOUSE</t>
  </si>
  <si>
    <t>TOTAL TUITION</t>
  </si>
  <si>
    <t>4=EMP,SPOUSE &amp; CHILDREN</t>
  </si>
  <si>
    <t>CANDIDACY TUITION</t>
  </si>
  <si>
    <t>INFLATION</t>
  </si>
  <si>
    <t>YEAR 2</t>
  </si>
  <si>
    <t>3</t>
  </si>
  <si>
    <t>YEAR 3</t>
  </si>
  <si>
    <t>4</t>
  </si>
  <si>
    <t>YEAR 4</t>
  </si>
  <si>
    <t>5</t>
  </si>
  <si>
    <t>YEAR  5</t>
  </si>
  <si>
    <t>YEAR 5</t>
  </si>
  <si>
    <t>MACROS</t>
  </si>
  <si>
    <t>\A</t>
  </si>
  <si>
    <t>/WDRYR2~/WDRYR3~/WDRYR4~/WDRYR5~</t>
  </si>
  <si>
    <t>/WDCF1.R1~</t>
  </si>
  <si>
    <t>\B</t>
  </si>
  <si>
    <t>/WDRYR3~/WDRYR4~/WDRYR5~</t>
  </si>
  <si>
    <t>/WDCI1.Q1~</t>
  </si>
  <si>
    <t>\C</t>
  </si>
  <si>
    <t>/WDRYR4~/WDRYR5~</t>
  </si>
  <si>
    <t>/WDCL1.Q1~</t>
  </si>
  <si>
    <t>\D</t>
  </si>
  <si>
    <t>/WDRYR5~</t>
  </si>
  <si>
    <t>/WDCO1.Q1~</t>
  </si>
  <si>
    <t>\P</t>
  </si>
  <si>
    <t>:PRCRS{CE}SAL~COLRDQLCAQG</t>
  </si>
  <si>
    <t>\Q</t>
  </si>
  <si>
    <t>:PRCRS{CE}BUD~COLRDQLCAQG</t>
  </si>
  <si>
    <t>\R</t>
  </si>
  <si>
    <t>/WCHE1~/WCHH1~/WCHK1~/WCHN1~/WCHQ1~:PRS{CE}BUD1~</t>
  </si>
  <si>
    <t>COPQLP1ML.{CE}.5~T.{CE}.5~R.{CE}.25~QCAQG</t>
  </si>
  <si>
    <t>{HOME}/WCD.{BIGRIGHT 3}~</t>
  </si>
  <si>
    <t>GRAND TOTAL</t>
  </si>
  <si>
    <t>$780.00 /SEMESTER</t>
  </si>
  <si>
    <t xml:space="preserve">UPDATED </t>
  </si>
  <si>
    <t>Sponsor:</t>
  </si>
  <si>
    <t>Proposal Title:</t>
  </si>
  <si>
    <t>Due Date:</t>
  </si>
  <si>
    <t xml:space="preserve">   FY 17</t>
  </si>
  <si>
    <t xml:space="preserve">   FY 18</t>
  </si>
  <si>
    <t>t</t>
  </si>
  <si>
    <t>TOTAL SAL, WAGES, &amp; FRINGES</t>
  </si>
  <si>
    <t>MTDC</t>
  </si>
  <si>
    <t>Domestic Trip(s)</t>
  </si>
  <si>
    <t>Estimated cost per domestic trip for 5 days</t>
  </si>
  <si>
    <t>Cost</t>
  </si>
  <si>
    <t>Travelers</t>
  </si>
  <si>
    <t>Total</t>
  </si>
  <si>
    <t xml:space="preserve">Airline </t>
  </si>
  <si>
    <t>Lodging</t>
  </si>
  <si>
    <t>Meals/per-diem</t>
  </si>
  <si>
    <t>Parking $/day</t>
  </si>
  <si>
    <t xml:space="preserve">Ground Transportation </t>
  </si>
  <si>
    <t xml:space="preserve">Airline baggage fees, phone/fax/communication costs </t>
  </si>
  <si>
    <t>International Trip(s) -Lei</t>
  </si>
  <si>
    <t># of  travelers, # of days, location of travel</t>
  </si>
  <si>
    <t>Lodging $/night</t>
  </si>
  <si>
    <t>Meals and Expenses $/day</t>
  </si>
  <si>
    <t>Baggage fees/communication</t>
  </si>
  <si>
    <t>PU</t>
  </si>
  <si>
    <t>Figure</t>
  </si>
  <si>
    <t>Calculation on proposal budget</t>
  </si>
  <si>
    <t>Year 1</t>
  </si>
  <si>
    <t>Year 2</t>
  </si>
  <si>
    <t>Year 3</t>
  </si>
  <si>
    <t>Year 4</t>
  </si>
  <si>
    <t>Year 5</t>
  </si>
  <si>
    <t>Months</t>
  </si>
  <si>
    <t>Per seat</t>
  </si>
  <si>
    <t>Seat</t>
  </si>
  <si>
    <t>Server(s)</t>
  </si>
  <si>
    <t>Sppl pc</t>
  </si>
  <si>
    <t>Name</t>
  </si>
  <si>
    <t>Student</t>
  </si>
  <si>
    <t xml:space="preserve">Total </t>
  </si>
  <si>
    <t>Total/seat =</t>
  </si>
  <si>
    <t>Grand Total</t>
  </si>
  <si>
    <t>Airline</t>
  </si>
  <si>
    <t>Private Mileage to BWI 55¢/mile</t>
  </si>
  <si>
    <t>Ground Transportation</t>
  </si>
  <si>
    <t xml:space="preserve">Parking </t>
  </si>
  <si>
    <t>Days</t>
  </si>
  <si>
    <t>PERIOD:</t>
  </si>
  <si>
    <r>
      <t>TUITION REMISSION</t>
    </r>
    <r>
      <rPr>
        <sz val="12"/>
        <color indexed="60"/>
        <rFont val="Times New Roman"/>
        <family val="1"/>
      </rPr>
      <t xml:space="preserve"> </t>
    </r>
    <r>
      <rPr>
        <sz val="12"/>
        <color indexed="53"/>
        <rFont val="Times New Roman"/>
        <family val="1"/>
      </rPr>
      <t>(O/H EXEMPT)</t>
    </r>
  </si>
  <si>
    <r>
      <t xml:space="preserve">TOTAL EQUIPMENT </t>
    </r>
    <r>
      <rPr>
        <sz val="12"/>
        <color indexed="53"/>
        <rFont val="Times New Roman"/>
        <family val="1"/>
      </rPr>
      <t>(O/H EXEMPT)</t>
    </r>
  </si>
  <si>
    <r>
      <t xml:space="preserve">REMAINDER </t>
    </r>
    <r>
      <rPr>
        <sz val="12"/>
        <color indexed="53"/>
        <rFont val="Times New Roman"/>
        <family val="1"/>
      </rPr>
      <t>(O/H EXEMPT)</t>
    </r>
  </si>
  <si>
    <t>SANFRANCISCO</t>
  </si>
  <si>
    <t>VIENNA</t>
  </si>
  <si>
    <t>LONDON</t>
  </si>
  <si>
    <t>DALLAS OR NEW ORLEANS</t>
  </si>
  <si>
    <t>TOKYO</t>
  </si>
  <si>
    <t>NOAA</t>
  </si>
  <si>
    <t xml:space="preserve"> </t>
  </si>
  <si>
    <t xml:space="preserve">FIRST 25k-SUBJ TO O/H </t>
  </si>
  <si>
    <t>Task PI:</t>
  </si>
  <si>
    <t>CICS Principal Investigator:  Phillip Arkin - Sen. Res. Sci.</t>
  </si>
  <si>
    <t>I.  # OF MONTHS / PERSONNEL</t>
  </si>
  <si>
    <t>TASK LEADER</t>
  </si>
  <si>
    <r>
      <t xml:space="preserve">FIRST 25k-SUBJ TO O/H </t>
    </r>
    <r>
      <rPr>
        <sz val="12"/>
        <color indexed="56"/>
        <rFont val="Times New Roman"/>
        <family val="1"/>
      </rPr>
      <t>(Univ. XXX)</t>
    </r>
  </si>
  <si>
    <t xml:space="preserve">   FY 19</t>
  </si>
  <si>
    <t>GRA #1</t>
  </si>
  <si>
    <t xml:space="preserve">Registration/Abstract Fee </t>
  </si>
  <si>
    <t xml:space="preserve">100% FTE SALARIES </t>
  </si>
  <si>
    <t>Tuition Remission rate</t>
  </si>
  <si>
    <t>September 2012 - May 2013: No more than 2 courses, not to exceed 8 credits per semester at $551 per credit hour</t>
  </si>
  <si>
    <t>Summer 2012: Not to exceed 8 credits for all summer sessions at $551 per credit hour</t>
  </si>
  <si>
    <t>PERIOD 1 + 5% COLA</t>
  </si>
  <si>
    <t>PERIOD 2 + 5% COLA</t>
  </si>
  <si>
    <t>Modify the "+X% COLA" as fit</t>
  </si>
  <si>
    <t>GMD must easily calculate how we come up with $$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</si>
</sst>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4" formatCode="_(&quot;$&quot;* #,##0.00_);_(&quot;$&quot;* \(#,##0.00\);_(&quot;$&quot;* &quot;-&quot;??_);_(@_)"/>
    <numFmt numFmtId="164" formatCode="#,##0.00;[Red]\-#,##0.00"/>
    <numFmt numFmtId="165" formatCode="&quot;$&quot;#,##0"/>
    <numFmt numFmtId="166" formatCode="0.0%"/>
    <numFmt numFmtId="167" formatCode="dd\-mmm\-yy"/>
    <numFmt numFmtId="168" formatCode="#,##0.0"/>
    <numFmt numFmtId="169" formatCode="#,##0.0;[Red]\-#,##0.0"/>
    <numFmt numFmtId="170" formatCode="#,##0.0000"/>
    <numFmt numFmtId="171" formatCode="&quot;$&quot;#,##0.00"/>
    <numFmt numFmtId="172" formatCode="#,##0;[Red]\-#,##0"/>
    <numFmt numFmtId="173" formatCode="0.0"/>
    <numFmt numFmtId="174" formatCode="_(&quot;$&quot;* #,##0_);_(&quot;$&quot;* \(#,##0\);_(&quot;$&quot;* &quot;-&quot;??_);_(@_)"/>
    <numFmt numFmtId="175" formatCode="mm/dd/yy;@"/>
  </numFmts>
  <fonts count="42">
    <font>
      <sz val="12"/>
      <name val="SWISS"/>
    </font>
    <font>
      <sz val="12"/>
      <color indexed="10"/>
      <name val="SWISS"/>
    </font>
    <font>
      <b/>
      <sz val="14"/>
      <name val="SWISS"/>
    </font>
    <font>
      <b/>
      <sz val="12"/>
      <name val="SWISS"/>
    </font>
    <font>
      <sz val="12"/>
      <name val="SWISS"/>
    </font>
    <font>
      <u/>
      <sz val="12"/>
      <name val="SWISS"/>
    </font>
    <font>
      <sz val="8"/>
      <name val="SWISS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2"/>
      <color indexed="12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sz val="12"/>
      <color indexed="53"/>
      <name val="Times New Roman"/>
      <family val="1"/>
    </font>
    <font>
      <sz val="12"/>
      <color indexed="56"/>
      <name val="Times New Roman"/>
      <family val="1"/>
    </font>
    <font>
      <b/>
      <sz val="10"/>
      <color theme="0"/>
      <name val="Arial"/>
      <family val="2"/>
    </font>
    <font>
      <sz val="12"/>
      <color rgb="FF0000FF"/>
      <name val="SWISS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sz val="12"/>
      <color rgb="FF009900"/>
      <name val="Calibri"/>
      <family val="2"/>
    </font>
    <font>
      <sz val="12"/>
      <color theme="5" tint="-0.249977111117893"/>
      <name val="Times New Roman"/>
      <family val="1"/>
    </font>
    <font>
      <i/>
      <sz val="12"/>
      <color rgb="FF0070C0"/>
      <name val="Times New Roman"/>
      <family val="1"/>
    </font>
    <font>
      <sz val="12"/>
      <color rgb="FF0033CC"/>
      <name val="SWISS"/>
    </font>
    <font>
      <sz val="10"/>
      <color rgb="FF663366"/>
      <name val="Courier New"/>
      <family val="3"/>
    </font>
    <font>
      <sz val="12"/>
      <color rgb="FF663366"/>
      <name val="Calibri"/>
      <family val="2"/>
    </font>
    <font>
      <sz val="12"/>
      <color rgb="FF000080"/>
      <name val="SWISS"/>
    </font>
    <font>
      <b/>
      <sz val="12"/>
      <color rgb="FF002060"/>
      <name val="Times New Roman"/>
      <family val="1"/>
    </font>
    <font>
      <sz val="12"/>
      <color rgb="FF0000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SWISS"/>
    </font>
    <font>
      <b/>
      <sz val="12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 style="thick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 style="thick">
        <color indexed="12"/>
      </top>
      <bottom/>
      <diagonal/>
    </border>
    <border>
      <left/>
      <right/>
      <top style="double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1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12"/>
      </left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double">
        <color rgb="FF3F3F3F"/>
      </right>
      <top style="thin">
        <color indexed="64"/>
      </top>
      <bottom style="double">
        <color rgb="FF3F3F3F"/>
      </bottom>
      <diagonal/>
    </border>
    <border>
      <left style="double">
        <color rgb="FF3F3F3F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thin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12"/>
      </bottom>
      <diagonal/>
    </border>
    <border>
      <left/>
      <right style="thick">
        <color auto="1"/>
      </right>
      <top style="thick">
        <color indexed="12"/>
      </top>
      <bottom/>
      <diagonal/>
    </border>
    <border>
      <left style="thick">
        <color auto="1"/>
      </left>
      <right style="thick">
        <color auto="1"/>
      </right>
      <top style="thick">
        <color indexed="12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double">
        <color indexed="64"/>
      </bottom>
      <diagonal/>
    </border>
    <border>
      <left style="thick">
        <color auto="1"/>
      </left>
      <right style="thick">
        <color auto="1"/>
      </right>
      <top/>
      <bottom style="double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double">
        <color indexed="64"/>
      </top>
      <bottom/>
      <diagonal/>
    </border>
    <border>
      <left style="thick">
        <color auto="1"/>
      </left>
      <right style="thick">
        <color auto="1"/>
      </right>
      <top style="double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 style="thick">
        <color indexed="12"/>
      </left>
      <right/>
      <top style="thin">
        <color indexed="12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/>
      <diagonal/>
    </border>
    <border>
      <left style="thin">
        <color indexed="12"/>
      </left>
      <right style="thick">
        <color indexed="12"/>
      </right>
      <top/>
      <bottom/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7">
    <xf numFmtId="164" fontId="0" fillId="0" borderId="0"/>
    <xf numFmtId="0" fontId="22" fillId="2" borderId="31" applyNumberFormat="0" applyAlignment="0" applyProtection="0"/>
    <xf numFmtId="44" fontId="8" fillId="0" borderId="0" applyFont="0" applyFill="0" applyBorder="0" applyAlignment="0" applyProtection="0"/>
    <xf numFmtId="0" fontId="8" fillId="0" borderId="0"/>
    <xf numFmtId="0" fontId="4" fillId="0" borderId="0"/>
    <xf numFmtId="3" fontId="4" fillId="0" borderId="0"/>
    <xf numFmtId="9" fontId="8" fillId="0" borderId="0" applyFont="0" applyFill="0" applyBorder="0" applyAlignment="0" applyProtection="0"/>
  </cellStyleXfs>
  <cellXfs count="305">
    <xf numFmtId="164" fontId="0" fillId="0" borderId="0" xfId="0" applyNumberFormat="1" applyFont="1" applyAlignment="1" applyProtection="1">
      <protection locked="0"/>
    </xf>
    <xf numFmtId="0" fontId="3" fillId="0" borderId="0" xfId="5" applyNumberFormat="1" applyFont="1" applyAlignment="1"/>
    <xf numFmtId="0" fontId="4" fillId="0" borderId="0" xfId="5" applyNumberFormat="1" applyFont="1" applyAlignment="1"/>
    <xf numFmtId="167" fontId="4" fillId="0" borderId="0" xfId="5" applyNumberFormat="1" applyFont="1" applyAlignment="1"/>
    <xf numFmtId="0" fontId="4" fillId="0" borderId="0" xfId="5" applyNumberFormat="1" applyFont="1" applyAlignment="1" applyProtection="1">
      <protection locked="0"/>
    </xf>
    <xf numFmtId="0" fontId="4" fillId="0" borderId="1" xfId="5" applyNumberFormat="1" applyFont="1" applyBorder="1" applyAlignment="1"/>
    <xf numFmtId="166" fontId="4" fillId="0" borderId="1" xfId="5" applyNumberFormat="1" applyFont="1" applyBorder="1" applyAlignment="1"/>
    <xf numFmtId="166" fontId="4" fillId="0" borderId="0" xfId="5" applyNumberFormat="1" applyFont="1" applyAlignment="1"/>
    <xf numFmtId="168" fontId="4" fillId="0" borderId="0" xfId="5" applyNumberFormat="1" applyFont="1" applyAlignment="1"/>
    <xf numFmtId="0" fontId="5" fillId="0" borderId="0" xfId="5" applyNumberFormat="1" applyFont="1" applyAlignment="1"/>
    <xf numFmtId="0" fontId="5" fillId="0" borderId="0" xfId="5" applyNumberFormat="1" applyFont="1" applyAlignment="1">
      <alignment horizontal="center"/>
    </xf>
    <xf numFmtId="4" fontId="4" fillId="0" borderId="0" xfId="5" applyNumberFormat="1" applyFont="1" applyAlignment="1"/>
    <xf numFmtId="170" fontId="1" fillId="0" borderId="0" xfId="5" applyNumberFormat="1" applyFont="1" applyAlignment="1"/>
    <xf numFmtId="10" fontId="4" fillId="0" borderId="0" xfId="5" applyNumberFormat="1" applyFont="1" applyAlignment="1"/>
    <xf numFmtId="0" fontId="4" fillId="0" borderId="0" xfId="5" applyNumberFormat="1" applyFont="1" applyAlignment="1">
      <alignment horizontal="center"/>
    </xf>
    <xf numFmtId="0" fontId="4" fillId="0" borderId="0" xfId="5" applyNumberFormat="1" applyFont="1" applyAlignment="1">
      <alignment horizontal="left"/>
    </xf>
    <xf numFmtId="0" fontId="4" fillId="0" borderId="2" xfId="5" applyNumberFormat="1" applyFont="1" applyBorder="1" applyAlignment="1"/>
    <xf numFmtId="0" fontId="4" fillId="0" borderId="3" xfId="5" applyNumberFormat="1" applyFont="1" applyBorder="1" applyAlignment="1"/>
    <xf numFmtId="0" fontId="4" fillId="0" borderId="4" xfId="5" applyNumberFormat="1" applyFont="1" applyBorder="1" applyAlignment="1"/>
    <xf numFmtId="3" fontId="4" fillId="0" borderId="2" xfId="5" applyFont="1" applyBorder="1" applyAlignment="1"/>
    <xf numFmtId="0" fontId="4" fillId="0" borderId="2" xfId="5" applyNumberFormat="1" applyFont="1" applyBorder="1" applyAlignment="1">
      <alignment horizontal="center"/>
    </xf>
    <xf numFmtId="0" fontId="4" fillId="0" borderId="4" xfId="5" applyNumberFormat="1" applyFont="1" applyBorder="1" applyAlignment="1">
      <alignment horizontal="center"/>
    </xf>
    <xf numFmtId="0" fontId="4" fillId="0" borderId="5" xfId="5" applyNumberFormat="1" applyFont="1" applyBorder="1" applyAlignment="1"/>
    <xf numFmtId="3" fontId="4" fillId="0" borderId="5" xfId="5" applyFont="1" applyBorder="1" applyAlignment="1"/>
    <xf numFmtId="168" fontId="4" fillId="0" borderId="5" xfId="5" applyNumberFormat="1" applyFont="1" applyBorder="1" applyAlignment="1"/>
    <xf numFmtId="4" fontId="4" fillId="0" borderId="5" xfId="5" applyNumberFormat="1" applyFont="1" applyBorder="1" applyAlignment="1"/>
    <xf numFmtId="3" fontId="4" fillId="0" borderId="4" xfId="5" applyFont="1" applyBorder="1" applyAlignment="1"/>
    <xf numFmtId="168" fontId="4" fillId="0" borderId="4" xfId="5" applyNumberFormat="1" applyFont="1" applyBorder="1" applyAlignment="1"/>
    <xf numFmtId="4" fontId="4" fillId="0" borderId="4" xfId="5" applyNumberFormat="1" applyFont="1" applyBorder="1" applyAlignment="1"/>
    <xf numFmtId="168" fontId="4" fillId="0" borderId="2" xfId="5" applyNumberFormat="1" applyFont="1" applyBorder="1" applyAlignment="1"/>
    <xf numFmtId="0" fontId="4" fillId="0" borderId="2" xfId="5" applyNumberFormat="1" applyFont="1" applyBorder="1" applyAlignment="1">
      <alignment horizontal="fill"/>
    </xf>
    <xf numFmtId="3" fontId="4" fillId="0" borderId="2" xfId="5" applyFont="1" applyBorder="1" applyAlignment="1">
      <alignment horizontal="fill"/>
    </xf>
    <xf numFmtId="4" fontId="4" fillId="0" borderId="2" xfId="5" applyNumberFormat="1" applyFont="1" applyBorder="1" applyAlignment="1"/>
    <xf numFmtId="0" fontId="4" fillId="0" borderId="4" xfId="5" applyNumberFormat="1" applyFont="1" applyBorder="1" applyAlignment="1">
      <alignment horizontal="fill"/>
    </xf>
    <xf numFmtId="3" fontId="4" fillId="0" borderId="4" xfId="5" applyFont="1" applyBorder="1" applyAlignment="1">
      <alignment horizontal="fill"/>
    </xf>
    <xf numFmtId="0" fontId="4" fillId="0" borderId="5" xfId="5" applyNumberFormat="1" applyFont="1" applyBorder="1" applyAlignment="1">
      <alignment horizontal="center"/>
    </xf>
    <xf numFmtId="0" fontId="4" fillId="0" borderId="5" xfId="5" applyNumberFormat="1" applyFont="1" applyBorder="1" applyAlignment="1">
      <alignment horizontal="fill"/>
    </xf>
    <xf numFmtId="3" fontId="4" fillId="0" borderId="5" xfId="5" applyFont="1" applyBorder="1" applyAlignment="1">
      <alignment horizontal="fill"/>
    </xf>
    <xf numFmtId="0" fontId="4" fillId="0" borderId="6" xfId="5" applyNumberFormat="1" applyFont="1" applyBorder="1" applyAlignment="1"/>
    <xf numFmtId="3" fontId="4" fillId="0" borderId="6" xfId="5" applyFont="1" applyBorder="1" applyAlignment="1"/>
    <xf numFmtId="168" fontId="4" fillId="0" borderId="6" xfId="5" applyNumberFormat="1" applyFont="1" applyBorder="1" applyAlignment="1"/>
    <xf numFmtId="3" fontId="4" fillId="0" borderId="0" xfId="5" applyFont="1" applyAlignment="1"/>
    <xf numFmtId="3" fontId="3" fillId="0" borderId="0" xfId="5" applyFont="1" applyAlignment="1"/>
    <xf numFmtId="3" fontId="4" fillId="0" borderId="3" xfId="5" applyFont="1" applyBorder="1" applyAlignment="1"/>
    <xf numFmtId="168" fontId="4" fillId="0" borderId="3" xfId="5" applyNumberFormat="1" applyFont="1" applyBorder="1" applyAlignment="1"/>
    <xf numFmtId="3" fontId="4" fillId="0" borderId="2" xfId="5" applyFont="1" applyBorder="1" applyAlignment="1">
      <alignment horizontal="center"/>
    </xf>
    <xf numFmtId="3" fontId="4" fillId="0" borderId="4" xfId="5" applyFont="1" applyBorder="1" applyAlignment="1">
      <alignment horizontal="center"/>
    </xf>
    <xf numFmtId="168" fontId="4" fillId="0" borderId="4" xfId="5" applyNumberFormat="1" applyFont="1" applyBorder="1" applyAlignment="1">
      <alignment horizontal="center"/>
    </xf>
    <xf numFmtId="3" fontId="4" fillId="0" borderId="0" xfId="5" applyAlignment="1"/>
    <xf numFmtId="0" fontId="2" fillId="0" borderId="0" xfId="4" applyFont="1" applyAlignment="1"/>
    <xf numFmtId="0" fontId="4" fillId="0" borderId="0" xfId="4" applyAlignment="1"/>
    <xf numFmtId="0" fontId="4" fillId="0" borderId="0" xfId="4" applyNumberFormat="1" applyFont="1" applyAlignment="1" applyProtection="1">
      <protection locked="0"/>
    </xf>
    <xf numFmtId="168" fontId="4" fillId="0" borderId="7" xfId="5" applyNumberFormat="1" applyFont="1" applyBorder="1" applyAlignment="1"/>
    <xf numFmtId="14" fontId="4" fillId="0" borderId="0" xfId="5" applyNumberFormat="1" applyFont="1" applyAlignment="1">
      <alignment horizontal="center"/>
    </xf>
    <xf numFmtId="14" fontId="0" fillId="0" borderId="0" xfId="5" applyNumberFormat="1" applyFont="1" applyAlignment="1"/>
    <xf numFmtId="0" fontId="0" fillId="0" borderId="0" xfId="5" applyNumberFormat="1" applyFont="1" applyAlignment="1"/>
    <xf numFmtId="0" fontId="0" fillId="0" borderId="4" xfId="5" applyNumberFormat="1" applyFont="1" applyBorder="1" applyAlignment="1">
      <alignment horizontal="center"/>
    </xf>
    <xf numFmtId="3" fontId="4" fillId="0" borderId="5" xfId="5" applyFont="1" applyBorder="1" applyAlignment="1">
      <alignment horizontal="center"/>
    </xf>
    <xf numFmtId="3" fontId="23" fillId="0" borderId="4" xfId="5" applyFont="1" applyBorder="1" applyAlignment="1"/>
    <xf numFmtId="164" fontId="24" fillId="0" borderId="0" xfId="0" applyNumberFormat="1" applyFont="1" applyAlignment="1" applyProtection="1">
      <protection locked="0"/>
    </xf>
    <xf numFmtId="164" fontId="25" fillId="0" borderId="0" xfId="0" applyFont="1" applyAlignment="1"/>
    <xf numFmtId="164" fontId="24" fillId="0" borderId="0" xfId="0" applyFont="1" applyAlignment="1">
      <alignment horizontal="left" indent="1"/>
    </xf>
    <xf numFmtId="164" fontId="25" fillId="0" borderId="8" xfId="0" applyNumberFormat="1" applyFont="1" applyBorder="1" applyAlignment="1" applyProtection="1">
      <protection locked="0"/>
    </xf>
    <xf numFmtId="172" fontId="25" fillId="0" borderId="8" xfId="0" applyNumberFormat="1" applyFont="1" applyBorder="1" applyAlignment="1" applyProtection="1">
      <protection locked="0"/>
    </xf>
    <xf numFmtId="172" fontId="25" fillId="0" borderId="0" xfId="0" applyNumberFormat="1" applyFont="1" applyAlignment="1" applyProtection="1">
      <protection locked="0"/>
    </xf>
    <xf numFmtId="164" fontId="26" fillId="0" borderId="0" xfId="0" applyNumberFormat="1" applyFont="1" applyAlignment="1" applyProtection="1">
      <alignment horizontal="left" indent="1"/>
      <protection locked="0"/>
    </xf>
    <xf numFmtId="6" fontId="25" fillId="0" borderId="0" xfId="0" applyNumberFormat="1" applyFont="1" applyAlignment="1" applyProtection="1">
      <protection locked="0"/>
    </xf>
    <xf numFmtId="6" fontId="24" fillId="0" borderId="0" xfId="0" applyNumberFormat="1" applyFont="1" applyAlignment="1" applyProtection="1">
      <protection locked="0"/>
    </xf>
    <xf numFmtId="6" fontId="26" fillId="0" borderId="0" xfId="0" applyNumberFormat="1" applyFont="1" applyAlignment="1" applyProtection="1">
      <protection locked="0"/>
    </xf>
    <xf numFmtId="6" fontId="25" fillId="0" borderId="8" xfId="0" applyNumberFormat="1" applyFont="1" applyBorder="1" applyAlignment="1" applyProtection="1">
      <protection locked="0"/>
    </xf>
    <xf numFmtId="164" fontId="27" fillId="0" borderId="0" xfId="0" applyNumberFormat="1" applyFont="1" applyAlignment="1" applyProtection="1">
      <protection locked="0"/>
    </xf>
    <xf numFmtId="172" fontId="24" fillId="0" borderId="0" xfId="0" applyNumberFormat="1" applyFont="1" applyAlignment="1" applyProtection="1">
      <alignment horizontal="center"/>
      <protection locked="0"/>
    </xf>
    <xf numFmtId="172" fontId="25" fillId="0" borderId="0" xfId="0" applyNumberFormat="1" applyFont="1" applyAlignment="1" applyProtection="1">
      <alignment horizontal="center"/>
      <protection locked="0"/>
    </xf>
    <xf numFmtId="172" fontId="26" fillId="0" borderId="0" xfId="0" applyNumberFormat="1" applyFont="1" applyAlignment="1" applyProtection="1">
      <alignment horizontal="center"/>
      <protection locked="0"/>
    </xf>
    <xf numFmtId="172" fontId="25" fillId="0" borderId="8" xfId="0" applyNumberFormat="1" applyFont="1" applyBorder="1" applyAlignment="1" applyProtection="1">
      <alignment horizontal="center"/>
      <protection locked="0"/>
    </xf>
    <xf numFmtId="174" fontId="24" fillId="0" borderId="0" xfId="2" applyNumberFormat="1" applyFont="1" applyAlignment="1" applyProtection="1">
      <protection locked="0"/>
    </xf>
    <xf numFmtId="6" fontId="24" fillId="0" borderId="8" xfId="0" applyNumberFormat="1" applyFont="1" applyBorder="1" applyAlignment="1" applyProtection="1">
      <protection locked="0"/>
    </xf>
    <xf numFmtId="172" fontId="24" fillId="0" borderId="8" xfId="0" applyNumberFormat="1" applyFont="1" applyBorder="1" applyAlignment="1" applyProtection="1">
      <alignment horizontal="center"/>
      <protection locked="0"/>
    </xf>
    <xf numFmtId="174" fontId="24" fillId="0" borderId="8" xfId="2" applyNumberFormat="1" applyFont="1" applyBorder="1" applyAlignment="1" applyProtection="1">
      <alignment horizontal="center"/>
      <protection locked="0"/>
    </xf>
    <xf numFmtId="172" fontId="24" fillId="0" borderId="0" xfId="0" applyNumberFormat="1" applyFont="1" applyAlignment="1" applyProtection="1">
      <alignment horizontal="right"/>
      <protection locked="0"/>
    </xf>
    <xf numFmtId="164" fontId="15" fillId="0" borderId="0" xfId="0" applyNumberFormat="1" applyFont="1" applyAlignment="1" applyProtection="1">
      <alignment horizontal="left" indent="1"/>
      <protection locked="0"/>
    </xf>
    <xf numFmtId="172" fontId="24" fillId="0" borderId="0" xfId="0" applyNumberFormat="1" applyFont="1" applyAlignment="1" applyProtection="1">
      <protection locked="0"/>
    </xf>
    <xf numFmtId="164" fontId="10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164" fontId="11" fillId="3" borderId="9" xfId="0" applyNumberFormat="1" applyFont="1" applyFill="1" applyBorder="1" applyAlignment="1">
      <alignment horizontal="left"/>
    </xf>
    <xf numFmtId="164" fontId="11" fillId="4" borderId="9" xfId="0" applyFont="1" applyFill="1" applyBorder="1" applyAlignment="1">
      <alignment horizontal="left"/>
    </xf>
    <xf numFmtId="164" fontId="11" fillId="5" borderId="9" xfId="0" applyFont="1" applyFill="1" applyBorder="1" applyAlignment="1">
      <alignment horizontal="left"/>
    </xf>
    <xf numFmtId="0" fontId="7" fillId="6" borderId="32" xfId="1" applyFont="1" applyFill="1" applyBorder="1" applyAlignment="1">
      <alignment horizontal="left"/>
    </xf>
    <xf numFmtId="164" fontId="28" fillId="6" borderId="10" xfId="0" applyFont="1" applyFill="1" applyBorder="1" applyAlignment="1">
      <alignment horizontal="left"/>
    </xf>
    <xf numFmtId="164" fontId="28" fillId="6" borderId="11" xfId="0" applyFont="1" applyFill="1" applyBorder="1" applyAlignment="1">
      <alignment horizontal="left"/>
    </xf>
    <xf numFmtId="164" fontId="10" fillId="0" borderId="0" xfId="0" applyFont="1" applyAlignment="1">
      <alignment horizontal="left" vertical="top"/>
    </xf>
    <xf numFmtId="164" fontId="11" fillId="7" borderId="9" xfId="0" applyFont="1" applyFill="1" applyBorder="1" applyAlignment="1">
      <alignment horizontal="left"/>
    </xf>
    <xf numFmtId="6" fontId="28" fillId="6" borderId="12" xfId="0" applyNumberFormat="1" applyFont="1" applyFill="1" applyBorder="1" applyAlignment="1">
      <alignment horizontal="left"/>
    </xf>
    <xf numFmtId="0" fontId="7" fillId="6" borderId="33" xfId="1" applyFont="1" applyFill="1" applyBorder="1" applyAlignment="1">
      <alignment horizontal="left"/>
    </xf>
    <xf numFmtId="0" fontId="7" fillId="6" borderId="34" xfId="1" applyFont="1" applyFill="1" applyBorder="1" applyAlignment="1">
      <alignment horizontal="left"/>
    </xf>
    <xf numFmtId="164" fontId="9" fillId="6" borderId="12" xfId="0" applyFont="1" applyFill="1" applyBorder="1" applyAlignment="1">
      <alignment horizontal="left"/>
    </xf>
    <xf numFmtId="6" fontId="9" fillId="6" borderId="11" xfId="0" applyNumberFormat="1" applyFont="1" applyFill="1" applyBorder="1" applyAlignment="1">
      <alignment horizontal="left"/>
    </xf>
    <xf numFmtId="6" fontId="14" fillId="6" borderId="11" xfId="2" applyNumberFormat="1" applyFont="1" applyFill="1" applyBorder="1" applyAlignment="1">
      <alignment horizontal="left"/>
    </xf>
    <xf numFmtId="164" fontId="9" fillId="6" borderId="13" xfId="0" applyFont="1" applyFill="1" applyBorder="1" applyAlignment="1">
      <alignment horizontal="left"/>
    </xf>
    <xf numFmtId="164" fontId="14" fillId="6" borderId="13" xfId="0" applyFont="1" applyFill="1" applyBorder="1" applyAlignment="1">
      <alignment horizontal="left"/>
    </xf>
    <xf numFmtId="6" fontId="28" fillId="6" borderId="11" xfId="0" applyNumberFormat="1" applyFont="1" applyFill="1" applyBorder="1" applyAlignment="1">
      <alignment horizontal="left"/>
    </xf>
    <xf numFmtId="0" fontId="29" fillId="6" borderId="14" xfId="1" applyFont="1" applyFill="1" applyBorder="1" applyAlignment="1">
      <alignment horizontal="left"/>
    </xf>
    <xf numFmtId="164" fontId="9" fillId="6" borderId="9" xfId="0" applyFont="1" applyFill="1" applyBorder="1" applyAlignment="1">
      <alignment horizontal="left"/>
    </xf>
    <xf numFmtId="172" fontId="29" fillId="6" borderId="33" xfId="1" applyNumberFormat="1" applyFont="1" applyFill="1" applyBorder="1" applyAlignment="1">
      <alignment horizontal="left"/>
    </xf>
    <xf numFmtId="0" fontId="29" fillId="6" borderId="34" xfId="1" applyFont="1" applyFill="1" applyBorder="1" applyAlignment="1">
      <alignment horizontal="left"/>
    </xf>
    <xf numFmtId="0" fontId="29" fillId="6" borderId="33" xfId="1" applyFont="1" applyFill="1" applyBorder="1" applyAlignment="1">
      <alignment horizontal="left"/>
    </xf>
    <xf numFmtId="0" fontId="29" fillId="6" borderId="35" xfId="1" applyFont="1" applyFill="1" applyBorder="1" applyAlignment="1">
      <alignment horizontal="left"/>
    </xf>
    <xf numFmtId="0" fontId="29" fillId="6" borderId="36" xfId="1" applyFont="1" applyFill="1" applyBorder="1" applyAlignment="1">
      <alignment horizontal="left"/>
    </xf>
    <xf numFmtId="172" fontId="28" fillId="6" borderId="9" xfId="0" applyNumberFormat="1" applyFont="1" applyFill="1" applyBorder="1" applyAlignment="1">
      <alignment horizontal="left"/>
    </xf>
    <xf numFmtId="164" fontId="28" fillId="6" borderId="12" xfId="0" applyFont="1" applyFill="1" applyBorder="1" applyAlignment="1">
      <alignment horizontal="left"/>
    </xf>
    <xf numFmtId="164" fontId="28" fillId="6" borderId="9" xfId="0" applyFont="1" applyFill="1" applyBorder="1" applyAlignment="1">
      <alignment horizontal="left"/>
    </xf>
    <xf numFmtId="172" fontId="13" fillId="6" borderId="14" xfId="1" applyNumberFormat="1" applyFont="1" applyFill="1" applyBorder="1" applyAlignment="1">
      <alignment horizontal="left"/>
    </xf>
    <xf numFmtId="6" fontId="13" fillId="6" borderId="11" xfId="1" applyNumberFormat="1" applyFont="1" applyFill="1" applyBorder="1" applyAlignment="1">
      <alignment horizontal="left"/>
    </xf>
    <xf numFmtId="6" fontId="13" fillId="6" borderId="14" xfId="1" applyNumberFormat="1" applyFont="1" applyFill="1" applyBorder="1" applyAlignment="1">
      <alignment horizontal="left"/>
    </xf>
    <xf numFmtId="172" fontId="9" fillId="6" borderId="13" xfId="0" applyNumberFormat="1" applyFont="1" applyFill="1" applyBorder="1" applyAlignment="1">
      <alignment horizontal="left"/>
    </xf>
    <xf numFmtId="6" fontId="9" fillId="6" borderId="13" xfId="0" applyNumberFormat="1" applyFont="1" applyFill="1" applyBorder="1" applyAlignment="1">
      <alignment horizontal="left"/>
    </xf>
    <xf numFmtId="172" fontId="14" fillId="6" borderId="13" xfId="2" applyNumberFormat="1" applyFont="1" applyFill="1" applyBorder="1" applyAlignment="1">
      <alignment horizontal="left"/>
    </xf>
    <xf numFmtId="6" fontId="14" fillId="6" borderId="13" xfId="2" applyNumberFormat="1" applyFont="1" applyFill="1" applyBorder="1" applyAlignment="1">
      <alignment horizontal="left"/>
    </xf>
    <xf numFmtId="6" fontId="29" fillId="6" borderId="11" xfId="1" applyNumberFormat="1" applyFont="1" applyFill="1" applyBorder="1" applyAlignment="1">
      <alignment horizontal="left"/>
    </xf>
    <xf numFmtId="0" fontId="7" fillId="6" borderId="35" xfId="1" applyFont="1" applyFill="1" applyBorder="1" applyAlignment="1">
      <alignment horizontal="left"/>
    </xf>
    <xf numFmtId="0" fontId="7" fillId="6" borderId="37" xfId="1" applyFont="1" applyFill="1" applyBorder="1" applyAlignment="1">
      <alignment horizontal="left"/>
    </xf>
    <xf numFmtId="0" fontId="7" fillId="6" borderId="36" xfId="1" applyFont="1" applyFill="1" applyBorder="1" applyAlignment="1">
      <alignment horizontal="left"/>
    </xf>
    <xf numFmtId="0" fontId="7" fillId="6" borderId="31" xfId="1" applyFont="1" applyFill="1" applyBorder="1" applyAlignment="1">
      <alignment horizontal="left"/>
    </xf>
    <xf numFmtId="164" fontId="12" fillId="6" borderId="9" xfId="0" applyFont="1" applyFill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173" fontId="9" fillId="0" borderId="12" xfId="0" applyNumberFormat="1" applyFont="1" applyBorder="1" applyAlignment="1">
      <alignment horizontal="left"/>
    </xf>
    <xf numFmtId="164" fontId="28" fillId="6" borderId="13" xfId="0" applyFont="1" applyFill="1" applyBorder="1" applyAlignment="1">
      <alignment horizontal="left"/>
    </xf>
    <xf numFmtId="6" fontId="7" fillId="6" borderId="38" xfId="1" applyNumberFormat="1" applyFont="1" applyFill="1" applyBorder="1" applyAlignment="1">
      <alignment horizontal="left"/>
    </xf>
    <xf numFmtId="40" fontId="30" fillId="8" borderId="9" xfId="0" applyNumberFormat="1" applyFont="1" applyFill="1" applyBorder="1" applyAlignment="1">
      <alignment horizontal="left"/>
    </xf>
    <xf numFmtId="171" fontId="15" fillId="0" borderId="0" xfId="0" applyNumberFormat="1" applyFont="1" applyAlignment="1">
      <alignment horizontal="center"/>
    </xf>
    <xf numFmtId="166" fontId="17" fillId="0" borderId="0" xfId="0" applyNumberFormat="1" applyFont="1" applyAlignment="1"/>
    <xf numFmtId="164" fontId="15" fillId="0" borderId="0" xfId="0" applyNumberFormat="1" applyFont="1" applyAlignment="1" applyProtection="1">
      <protection locked="0"/>
    </xf>
    <xf numFmtId="164" fontId="15" fillId="0" borderId="0" xfId="0" applyFont="1" applyAlignment="1"/>
    <xf numFmtId="164" fontId="18" fillId="0" borderId="0" xfId="0" applyNumberFormat="1" applyFont="1" applyAlignment="1">
      <alignment horizontal="left"/>
    </xf>
    <xf numFmtId="0" fontId="18" fillId="0" borderId="0" xfId="0" applyNumberFormat="1" applyFont="1" applyFill="1" applyAlignment="1">
      <alignment horizontal="left"/>
    </xf>
    <xf numFmtId="164" fontId="15" fillId="0" borderId="0" xfId="0" applyFont="1" applyFill="1" applyAlignment="1">
      <alignment vertical="top"/>
    </xf>
    <xf numFmtId="0" fontId="18" fillId="0" borderId="0" xfId="0" applyNumberFormat="1" applyFont="1" applyFill="1" applyAlignment="1">
      <alignment horizontal="left" vertical="top"/>
    </xf>
    <xf numFmtId="164" fontId="18" fillId="0" borderId="0" xfId="0" applyNumberFormat="1" applyFont="1" applyFill="1" applyAlignment="1">
      <alignment horizontal="left"/>
    </xf>
    <xf numFmtId="164" fontId="15" fillId="0" borderId="0" xfId="0" applyFont="1" applyBorder="1" applyAlignment="1"/>
    <xf numFmtId="164" fontId="15" fillId="0" borderId="0" xfId="0" applyFont="1" applyAlignment="1">
      <alignment horizontal="center"/>
    </xf>
    <xf numFmtId="164" fontId="18" fillId="0" borderId="0" xfId="0" applyFont="1" applyAlignment="1"/>
    <xf numFmtId="165" fontId="15" fillId="0" borderId="0" xfId="0" applyNumberFormat="1" applyFont="1" applyBorder="1" applyAlignment="1">
      <alignment horizontal="center"/>
    </xf>
    <xf numFmtId="3" fontId="15" fillId="0" borderId="0" xfId="0" applyNumberFormat="1" applyFont="1" applyAlignment="1"/>
    <xf numFmtId="164" fontId="18" fillId="0" borderId="0" xfId="0" applyFont="1" applyBorder="1" applyAlignment="1"/>
    <xf numFmtId="164" fontId="31" fillId="0" borderId="15" xfId="0" applyFont="1" applyBorder="1" applyAlignment="1"/>
    <xf numFmtId="165" fontId="31" fillId="0" borderId="15" xfId="0" applyNumberFormat="1" applyFont="1" applyBorder="1" applyAlignment="1">
      <alignment horizontal="center"/>
    </xf>
    <xf numFmtId="164" fontId="15" fillId="0" borderId="15" xfId="0" applyNumberFormat="1" applyFont="1" applyBorder="1" applyAlignment="1" applyProtection="1">
      <protection locked="0"/>
    </xf>
    <xf numFmtId="165" fontId="15" fillId="0" borderId="0" xfId="0" applyNumberFormat="1" applyFont="1" applyAlignment="1">
      <alignment horizontal="center"/>
    </xf>
    <xf numFmtId="164" fontId="32" fillId="0" borderId="8" xfId="0" applyFont="1" applyBorder="1" applyAlignment="1"/>
    <xf numFmtId="164" fontId="15" fillId="0" borderId="15" xfId="0" applyFont="1" applyBorder="1" applyAlignment="1"/>
    <xf numFmtId="165" fontId="15" fillId="0" borderId="15" xfId="0" applyNumberFormat="1" applyFont="1" applyBorder="1" applyAlignment="1">
      <alignment horizontal="center"/>
    </xf>
    <xf numFmtId="165" fontId="15" fillId="0" borderId="16" xfId="0" applyNumberFormat="1" applyFont="1" applyBorder="1" applyAlignment="1">
      <alignment horizontal="center"/>
    </xf>
    <xf numFmtId="164" fontId="32" fillId="0" borderId="0" xfId="0" applyFont="1" applyAlignment="1"/>
    <xf numFmtId="171" fontId="15" fillId="0" borderId="0" xfId="0" applyNumberFormat="1" applyFont="1" applyBorder="1" applyAlignment="1">
      <alignment horizontal="center"/>
    </xf>
    <xf numFmtId="171" fontId="15" fillId="0" borderId="0" xfId="0" applyNumberFormat="1" applyFont="1" applyAlignment="1" applyProtection="1">
      <alignment horizontal="center"/>
      <protection locked="0"/>
    </xf>
    <xf numFmtId="169" fontId="15" fillId="0" borderId="0" xfId="0" applyNumberFormat="1" applyFont="1" applyAlignment="1">
      <alignment horizontal="right" indent="1"/>
    </xf>
    <xf numFmtId="165" fontId="32" fillId="0" borderId="0" xfId="0" applyNumberFormat="1" applyFont="1" applyAlignment="1">
      <alignment horizontal="center"/>
    </xf>
    <xf numFmtId="6" fontId="24" fillId="9" borderId="0" xfId="0" applyNumberFormat="1" applyFont="1" applyFill="1" applyAlignment="1" applyProtection="1">
      <protection locked="0"/>
    </xf>
    <xf numFmtId="164" fontId="0" fillId="9" borderId="0" xfId="0" applyNumberFormat="1" applyFont="1" applyFill="1" applyAlignment="1" applyProtection="1">
      <protection locked="0"/>
    </xf>
    <xf numFmtId="172" fontId="24" fillId="9" borderId="0" xfId="0" applyNumberFormat="1" applyFont="1" applyFill="1" applyAlignment="1" applyProtection="1">
      <alignment horizontal="center"/>
      <protection locked="0"/>
    </xf>
    <xf numFmtId="172" fontId="24" fillId="9" borderId="0" xfId="0" applyNumberFormat="1" applyFont="1" applyFill="1" applyAlignment="1" applyProtection="1">
      <protection locked="0"/>
    </xf>
    <xf numFmtId="6" fontId="26" fillId="9" borderId="0" xfId="0" applyNumberFormat="1" applyFont="1" applyFill="1" applyAlignment="1" applyProtection="1">
      <protection locked="0"/>
    </xf>
    <xf numFmtId="172" fontId="26" fillId="9" borderId="0" xfId="0" applyNumberFormat="1" applyFont="1" applyFill="1" applyAlignment="1" applyProtection="1">
      <alignment horizontal="center"/>
      <protection locked="0"/>
    </xf>
    <xf numFmtId="6" fontId="25" fillId="9" borderId="8" xfId="0" applyNumberFormat="1" applyFont="1" applyFill="1" applyBorder="1" applyAlignment="1" applyProtection="1">
      <protection locked="0"/>
    </xf>
    <xf numFmtId="172" fontId="25" fillId="9" borderId="8" xfId="0" applyNumberFormat="1" applyFont="1" applyFill="1" applyBorder="1" applyAlignment="1" applyProtection="1">
      <alignment horizontal="center"/>
      <protection locked="0"/>
    </xf>
    <xf numFmtId="172" fontId="25" fillId="9" borderId="8" xfId="0" applyNumberFormat="1" applyFont="1" applyFill="1" applyBorder="1" applyAlignment="1" applyProtection="1">
      <protection locked="0"/>
    </xf>
    <xf numFmtId="6" fontId="24" fillId="3" borderId="0" xfId="0" applyNumberFormat="1" applyFont="1" applyFill="1" applyAlignment="1" applyProtection="1">
      <protection locked="0"/>
    </xf>
    <xf numFmtId="164" fontId="0" fillId="3" borderId="0" xfId="0" applyNumberFormat="1" applyFont="1" applyFill="1" applyAlignment="1" applyProtection="1">
      <protection locked="0"/>
    </xf>
    <xf numFmtId="172" fontId="24" fillId="3" borderId="0" xfId="0" applyNumberFormat="1" applyFont="1" applyFill="1" applyAlignment="1" applyProtection="1">
      <alignment horizontal="center"/>
      <protection locked="0"/>
    </xf>
    <xf numFmtId="172" fontId="24" fillId="3" borderId="0" xfId="0" applyNumberFormat="1" applyFont="1" applyFill="1" applyAlignment="1" applyProtection="1">
      <protection locked="0"/>
    </xf>
    <xf numFmtId="6" fontId="26" fillId="3" borderId="0" xfId="0" applyNumberFormat="1" applyFont="1" applyFill="1" applyAlignment="1" applyProtection="1">
      <protection locked="0"/>
    </xf>
    <xf numFmtId="172" fontId="26" fillId="3" borderId="0" xfId="0" applyNumberFormat="1" applyFont="1" applyFill="1" applyAlignment="1" applyProtection="1">
      <alignment horizontal="center"/>
      <protection locked="0"/>
    </xf>
    <xf numFmtId="6" fontId="25" fillId="3" borderId="8" xfId="0" applyNumberFormat="1" applyFont="1" applyFill="1" applyBorder="1" applyAlignment="1" applyProtection="1">
      <protection locked="0"/>
    </xf>
    <xf numFmtId="172" fontId="25" fillId="3" borderId="8" xfId="0" applyNumberFormat="1" applyFont="1" applyFill="1" applyBorder="1" applyAlignment="1" applyProtection="1">
      <alignment horizontal="center"/>
      <protection locked="0"/>
    </xf>
    <xf numFmtId="172" fontId="25" fillId="3" borderId="8" xfId="0" applyNumberFormat="1" applyFont="1" applyFill="1" applyBorder="1" applyAlignment="1" applyProtection="1">
      <protection locked="0"/>
    </xf>
    <xf numFmtId="6" fontId="25" fillId="9" borderId="0" xfId="0" applyNumberFormat="1" applyFont="1" applyFill="1" applyAlignment="1" applyProtection="1">
      <protection locked="0"/>
    </xf>
    <xf numFmtId="172" fontId="25" fillId="9" borderId="0" xfId="0" applyNumberFormat="1" applyFont="1" applyFill="1" applyAlignment="1" applyProtection="1">
      <alignment horizontal="center"/>
      <protection locked="0"/>
    </xf>
    <xf numFmtId="172" fontId="25" fillId="9" borderId="0" xfId="0" applyNumberFormat="1" applyFont="1" applyFill="1" applyAlignment="1" applyProtection="1">
      <protection locked="0"/>
    </xf>
    <xf numFmtId="6" fontId="25" fillId="3" borderId="0" xfId="0" applyNumberFormat="1" applyFont="1" applyFill="1" applyAlignment="1" applyProtection="1">
      <protection locked="0"/>
    </xf>
    <xf numFmtId="172" fontId="25" fillId="3" borderId="0" xfId="0" applyNumberFormat="1" applyFont="1" applyFill="1" applyAlignment="1" applyProtection="1">
      <alignment horizontal="center"/>
      <protection locked="0"/>
    </xf>
    <xf numFmtId="172" fontId="25" fillId="3" borderId="0" xfId="0" applyNumberFormat="1" applyFont="1" applyFill="1" applyAlignment="1" applyProtection="1">
      <protection locked="0"/>
    </xf>
    <xf numFmtId="3" fontId="33" fillId="0" borderId="4" xfId="5" applyFont="1" applyBorder="1" applyAlignment="1"/>
    <xf numFmtId="3" fontId="33" fillId="0" borderId="5" xfId="5" applyFont="1" applyBorder="1" applyAlignment="1"/>
    <xf numFmtId="175" fontId="15" fillId="10" borderId="0" xfId="0" applyNumberFormat="1" applyFont="1" applyFill="1" applyAlignment="1">
      <alignment horizontal="left"/>
    </xf>
    <xf numFmtId="164" fontId="15" fillId="0" borderId="0" xfId="0" applyFont="1" applyAlignment="1">
      <alignment vertical="top"/>
    </xf>
    <xf numFmtId="166" fontId="37" fillId="11" borderId="0" xfId="0" applyNumberFormat="1" applyFont="1" applyFill="1" applyAlignment="1"/>
    <xf numFmtId="164" fontId="38" fillId="11" borderId="0" xfId="0" applyNumberFormat="1" applyFont="1" applyFill="1" applyAlignment="1" applyProtection="1">
      <alignment horizontal="left" vertical="top"/>
      <protection locked="0"/>
    </xf>
    <xf numFmtId="164" fontId="15" fillId="0" borderId="16" xfId="0" applyFont="1" applyBorder="1" applyAlignment="1"/>
    <xf numFmtId="166" fontId="15" fillId="0" borderId="0" xfId="0" applyNumberFormat="1" applyFont="1" applyBorder="1" applyAlignment="1"/>
    <xf numFmtId="164" fontId="15" fillId="0" borderId="0" xfId="0" applyNumberFormat="1" applyFont="1" applyAlignment="1" applyProtection="1">
      <alignment horizontal="center"/>
      <protection locked="0"/>
    </xf>
    <xf numFmtId="164" fontId="15" fillId="0" borderId="0" xfId="0" applyFont="1" applyFill="1" applyAlignment="1">
      <alignment horizontal="center" vertical="top"/>
    </xf>
    <xf numFmtId="175" fontId="15" fillId="10" borderId="0" xfId="0" applyNumberFormat="1" applyFont="1" applyFill="1" applyAlignment="1">
      <alignment horizontal="center"/>
    </xf>
    <xf numFmtId="164" fontId="38" fillId="11" borderId="0" xfId="0" applyNumberFormat="1" applyFont="1" applyFill="1" applyAlignment="1" applyProtection="1">
      <alignment horizontal="center" vertical="top"/>
      <protection locked="0"/>
    </xf>
    <xf numFmtId="164" fontId="15" fillId="0" borderId="0" xfId="0" applyFont="1" applyBorder="1" applyAlignment="1">
      <alignment horizontal="center"/>
    </xf>
    <xf numFmtId="164" fontId="32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4" fontId="15" fillId="0" borderId="18" xfId="0" applyFont="1" applyBorder="1" applyAlignment="1">
      <alignment horizontal="center"/>
    </xf>
    <xf numFmtId="164" fontId="15" fillId="0" borderId="0" xfId="0" applyFont="1" applyAlignment="1">
      <alignment horizontal="left"/>
    </xf>
    <xf numFmtId="171" fontId="15" fillId="0" borderId="22" xfId="0" applyNumberFormat="1" applyFont="1" applyBorder="1" applyAlignment="1">
      <alignment horizontal="center"/>
    </xf>
    <xf numFmtId="165" fontId="15" fillId="0" borderId="22" xfId="0" applyNumberFormat="1" applyFont="1" applyBorder="1" applyAlignment="1">
      <alignment horizontal="center"/>
    </xf>
    <xf numFmtId="164" fontId="15" fillId="0" borderId="23" xfId="0" applyFont="1" applyBorder="1" applyAlignment="1"/>
    <xf numFmtId="3" fontId="15" fillId="0" borderId="23" xfId="0" applyNumberFormat="1" applyFont="1" applyBorder="1" applyAlignment="1"/>
    <xf numFmtId="164" fontId="15" fillId="0" borderId="24" xfId="0" applyFont="1" applyBorder="1" applyAlignment="1"/>
    <xf numFmtId="171" fontId="15" fillId="0" borderId="24" xfId="0" applyNumberFormat="1" applyFont="1" applyBorder="1" applyAlignment="1">
      <alignment horizontal="center"/>
    </xf>
    <xf numFmtId="164" fontId="18" fillId="0" borderId="25" xfId="0" applyFont="1" applyBorder="1" applyAlignment="1">
      <alignment horizontal="center"/>
    </xf>
    <xf numFmtId="171" fontId="18" fillId="0" borderId="26" xfId="0" applyNumberFormat="1" applyFont="1" applyBorder="1" applyAlignment="1">
      <alignment horizontal="center"/>
    </xf>
    <xf numFmtId="165" fontId="15" fillId="0" borderId="27" xfId="0" applyNumberFormat="1" applyFont="1" applyBorder="1" applyAlignment="1">
      <alignment horizontal="center"/>
    </xf>
    <xf numFmtId="165" fontId="15" fillId="0" borderId="28" xfId="0" applyNumberFormat="1" applyFont="1" applyBorder="1" applyAlignment="1"/>
    <xf numFmtId="168" fontId="4" fillId="0" borderId="4" xfId="5" applyNumberFormat="1" applyFont="1" applyFill="1" applyBorder="1" applyAlignment="1"/>
    <xf numFmtId="169" fontId="4" fillId="0" borderId="4" xfId="5" applyNumberFormat="1" applyFont="1" applyFill="1" applyBorder="1" applyAlignment="1"/>
    <xf numFmtId="168" fontId="40" fillId="0" borderId="4" xfId="5" applyNumberFormat="1" applyFont="1" applyBorder="1" applyAlignment="1"/>
    <xf numFmtId="9" fontId="15" fillId="0" borderId="0" xfId="6" applyFont="1" applyAlignment="1"/>
    <xf numFmtId="164" fontId="3" fillId="0" borderId="41" xfId="0" applyNumberFormat="1" applyFont="1" applyBorder="1" applyAlignment="1" applyProtection="1">
      <alignment horizontal="left" vertical="center" indent="1"/>
      <protection locked="0"/>
    </xf>
    <xf numFmtId="0" fontId="3" fillId="0" borderId="42" xfId="5" applyNumberFormat="1" applyFont="1" applyBorder="1" applyAlignment="1"/>
    <xf numFmtId="164" fontId="3" fillId="0" borderId="43" xfId="0" applyNumberFormat="1" applyFont="1" applyBorder="1" applyAlignment="1" applyProtection="1">
      <alignment horizontal="left" vertical="center" indent="1"/>
      <protection locked="0"/>
    </xf>
    <xf numFmtId="0" fontId="3" fillId="0" borderId="24" xfId="5" applyNumberFormat="1" applyFont="1" applyBorder="1" applyAlignment="1"/>
    <xf numFmtId="166" fontId="39" fillId="0" borderId="0" xfId="6" applyNumberFormat="1" applyFont="1" applyAlignment="1"/>
    <xf numFmtId="171" fontId="18" fillId="0" borderId="44" xfId="0" applyNumberFormat="1" applyFont="1" applyBorder="1" applyAlignment="1">
      <alignment horizontal="center"/>
    </xf>
    <xf numFmtId="171" fontId="15" fillId="0" borderId="45" xfId="0" applyNumberFormat="1" applyFont="1" applyBorder="1" applyAlignment="1">
      <alignment horizontal="center"/>
    </xf>
    <xf numFmtId="171" fontId="15" fillId="0" borderId="46" xfId="0" applyNumberFormat="1" applyFont="1" applyBorder="1" applyAlignment="1">
      <alignment horizontal="center"/>
    </xf>
    <xf numFmtId="171" fontId="15" fillId="0" borderId="47" xfId="0" applyNumberFormat="1" applyFont="1" applyBorder="1" applyAlignment="1">
      <alignment horizontal="center"/>
    </xf>
    <xf numFmtId="165" fontId="15" fillId="0" borderId="48" xfId="0" applyNumberFormat="1" applyFont="1" applyBorder="1" applyAlignment="1">
      <alignment horizontal="center"/>
    </xf>
    <xf numFmtId="165" fontId="15" fillId="0" borderId="49" xfId="0" applyNumberFormat="1" applyFont="1" applyBorder="1" applyAlignment="1">
      <alignment horizontal="center"/>
    </xf>
    <xf numFmtId="165" fontId="15" fillId="0" borderId="50" xfId="0" applyNumberFormat="1" applyFont="1" applyBorder="1" applyAlignment="1">
      <alignment horizontal="center"/>
    </xf>
    <xf numFmtId="165" fontId="15" fillId="0" borderId="51" xfId="0" applyNumberFormat="1" applyFont="1" applyBorder="1" applyAlignment="1">
      <alignment horizontal="center"/>
    </xf>
    <xf numFmtId="165" fontId="31" fillId="0" borderId="52" xfId="0" applyNumberFormat="1" applyFont="1" applyBorder="1" applyAlignment="1">
      <alignment horizontal="center"/>
    </xf>
    <xf numFmtId="165" fontId="31" fillId="0" borderId="53" xfId="0" applyNumberFormat="1" applyFont="1" applyBorder="1" applyAlignment="1">
      <alignment horizontal="center"/>
    </xf>
    <xf numFmtId="165" fontId="32" fillId="0" borderId="54" xfId="0" applyNumberFormat="1" applyFont="1" applyBorder="1" applyAlignment="1">
      <alignment horizontal="center"/>
    </xf>
    <xf numFmtId="165" fontId="32" fillId="0" borderId="55" xfId="0" applyNumberFormat="1" applyFont="1" applyBorder="1" applyAlignment="1">
      <alignment horizontal="center"/>
    </xf>
    <xf numFmtId="165" fontId="15" fillId="0" borderId="56" xfId="0" applyNumberFormat="1" applyFont="1" applyBorder="1" applyAlignment="1">
      <alignment horizontal="center"/>
    </xf>
    <xf numFmtId="165" fontId="15" fillId="0" borderId="52" xfId="0" applyNumberFormat="1" applyFont="1" applyBorder="1" applyAlignment="1">
      <alignment horizontal="center"/>
    </xf>
    <xf numFmtId="165" fontId="15" fillId="0" borderId="53" xfId="0" applyNumberFormat="1" applyFont="1" applyBorder="1" applyAlignment="1">
      <alignment horizontal="center"/>
    </xf>
    <xf numFmtId="165" fontId="15" fillId="0" borderId="57" xfId="0" applyNumberFormat="1" applyFont="1" applyBorder="1" applyAlignment="1">
      <alignment horizontal="center"/>
    </xf>
    <xf numFmtId="165" fontId="32" fillId="0" borderId="50" xfId="0" applyNumberFormat="1" applyFont="1" applyBorder="1" applyAlignment="1">
      <alignment horizontal="center"/>
    </xf>
    <xf numFmtId="165" fontId="32" fillId="0" borderId="51" xfId="0" applyNumberFormat="1" applyFont="1" applyBorder="1" applyAlignment="1">
      <alignment horizontal="center"/>
    </xf>
    <xf numFmtId="165" fontId="15" fillId="0" borderId="58" xfId="0" applyNumberFormat="1" applyFont="1" applyBorder="1" applyAlignment="1">
      <alignment horizontal="center"/>
    </xf>
    <xf numFmtId="165" fontId="15" fillId="0" borderId="59" xfId="0" applyNumberFormat="1" applyFont="1" applyBorder="1" applyAlignment="1">
      <alignment horizontal="center"/>
    </xf>
    <xf numFmtId="171" fontId="15" fillId="0" borderId="60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165" fontId="32" fillId="0" borderId="8" xfId="0" applyNumberFormat="1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165" fontId="15" fillId="0" borderId="60" xfId="0" applyNumberFormat="1" applyFont="1" applyBorder="1" applyAlignment="1">
      <alignment horizontal="center"/>
    </xf>
    <xf numFmtId="164" fontId="15" fillId="0" borderId="63" xfId="0" applyFont="1" applyBorder="1" applyAlignment="1"/>
    <xf numFmtId="164" fontId="15" fillId="0" borderId="63" xfId="0" applyFont="1" applyBorder="1" applyAlignment="1">
      <alignment horizontal="center"/>
    </xf>
    <xf numFmtId="165" fontId="15" fillId="0" borderId="63" xfId="0" applyNumberFormat="1" applyFont="1" applyBorder="1" applyAlignment="1">
      <alignment horizontal="center"/>
    </xf>
    <xf numFmtId="165" fontId="15" fillId="0" borderId="64" xfId="0" applyNumberFormat="1" applyFont="1" applyBorder="1" applyAlignment="1">
      <alignment horizontal="center"/>
    </xf>
    <xf numFmtId="164" fontId="15" fillId="0" borderId="42" xfId="0" applyFont="1" applyBorder="1" applyAlignment="1"/>
    <xf numFmtId="164" fontId="15" fillId="0" borderId="42" xfId="0" applyFont="1" applyBorder="1" applyAlignment="1">
      <alignment horizontal="center"/>
    </xf>
    <xf numFmtId="165" fontId="15" fillId="0" borderId="42" xfId="0" applyNumberFormat="1" applyFont="1" applyBorder="1" applyAlignment="1">
      <alignment horizontal="center"/>
    </xf>
    <xf numFmtId="165" fontId="15" fillId="0" borderId="66" xfId="0" applyNumberFormat="1" applyFont="1" applyBorder="1" applyAlignment="1">
      <alignment horizontal="center"/>
    </xf>
    <xf numFmtId="0" fontId="4" fillId="0" borderId="0" xfId="5" applyNumberFormat="1" applyFont="1" applyBorder="1" applyAlignment="1"/>
    <xf numFmtId="3" fontId="4" fillId="0" borderId="0" xfId="5" applyFont="1" applyBorder="1" applyAlignment="1"/>
    <xf numFmtId="168" fontId="4" fillId="0" borderId="0" xfId="5" applyNumberFormat="1" applyFont="1" applyBorder="1" applyAlignment="1"/>
    <xf numFmtId="0" fontId="4" fillId="0" borderId="20" xfId="5" applyNumberFormat="1" applyFont="1" applyBorder="1" applyAlignment="1"/>
    <xf numFmtId="3" fontId="4" fillId="0" borderId="1" xfId="5" applyFont="1" applyBorder="1" applyAlignment="1"/>
    <xf numFmtId="168" fontId="4" fillId="0" borderId="1" xfId="5" applyNumberFormat="1" applyFont="1" applyBorder="1" applyAlignment="1"/>
    <xf numFmtId="0" fontId="4" fillId="0" borderId="21" xfId="5" applyNumberFormat="1" applyFont="1" applyBorder="1" applyAlignment="1"/>
    <xf numFmtId="0" fontId="4" fillId="0" borderId="19" xfId="5" applyNumberFormat="1" applyFont="1" applyBorder="1" applyAlignment="1"/>
    <xf numFmtId="10" fontId="4" fillId="0" borderId="0" xfId="5" applyNumberFormat="1" applyFont="1" applyBorder="1" applyAlignment="1"/>
    <xf numFmtId="0" fontId="4" fillId="0" borderId="17" xfId="5" applyNumberFormat="1" applyFont="1" applyBorder="1" applyAlignment="1"/>
    <xf numFmtId="0" fontId="4" fillId="0" borderId="67" xfId="5" applyNumberFormat="1" applyFont="1" applyBorder="1" applyAlignment="1"/>
    <xf numFmtId="0" fontId="4" fillId="0" borderId="68" xfId="5" applyNumberFormat="1" applyFont="1" applyBorder="1" applyAlignment="1">
      <alignment horizontal="center"/>
    </xf>
    <xf numFmtId="0" fontId="4" fillId="0" borderId="19" xfId="5" applyNumberFormat="1" applyFont="1" applyBorder="1" applyAlignment="1">
      <alignment horizontal="center"/>
    </xf>
    <xf numFmtId="0" fontId="4" fillId="0" borderId="69" xfId="5" applyNumberFormat="1" applyFont="1" applyBorder="1" applyAlignment="1">
      <alignment horizontal="center"/>
    </xf>
    <xf numFmtId="3" fontId="4" fillId="0" borderId="68" xfId="5" applyFont="1" applyBorder="1" applyAlignment="1"/>
    <xf numFmtId="3" fontId="4" fillId="0" borderId="69" xfId="5" applyFont="1" applyBorder="1" applyAlignment="1"/>
    <xf numFmtId="0" fontId="4" fillId="0" borderId="67" xfId="5" applyNumberFormat="1" applyFont="1" applyBorder="1" applyAlignment="1">
      <alignment horizontal="center"/>
    </xf>
    <xf numFmtId="0" fontId="4" fillId="0" borderId="68" xfId="5" applyNumberFormat="1" applyFont="1" applyBorder="1" applyAlignment="1"/>
    <xf numFmtId="0" fontId="4" fillId="0" borderId="70" xfId="5" applyNumberFormat="1" applyFont="1" applyBorder="1" applyAlignment="1">
      <alignment horizontal="center"/>
    </xf>
    <xf numFmtId="3" fontId="4" fillId="0" borderId="71" xfId="5" applyFont="1" applyBorder="1" applyAlignment="1"/>
    <xf numFmtId="168" fontId="4" fillId="0" borderId="71" xfId="5" applyNumberFormat="1" applyFont="1" applyBorder="1" applyAlignment="1"/>
    <xf numFmtId="0" fontId="4" fillId="0" borderId="71" xfId="5" applyNumberFormat="1" applyFont="1" applyBorder="1" applyAlignment="1">
      <alignment horizontal="fill"/>
    </xf>
    <xf numFmtId="3" fontId="4" fillId="0" borderId="71" xfId="5" applyFont="1" applyBorder="1" applyAlignment="1">
      <alignment horizontal="fill"/>
    </xf>
    <xf numFmtId="0" fontId="4" fillId="0" borderId="71" xfId="5" applyNumberFormat="1" applyFont="1" applyBorder="1" applyAlignment="1"/>
    <xf numFmtId="3" fontId="4" fillId="0" borderId="72" xfId="5" applyFont="1" applyBorder="1" applyAlignment="1"/>
    <xf numFmtId="164" fontId="36" fillId="0" borderId="7" xfId="0" applyNumberFormat="1" applyFont="1" applyBorder="1" applyAlignment="1" applyProtection="1">
      <protection locked="0"/>
    </xf>
    <xf numFmtId="3" fontId="4" fillId="0" borderId="7" xfId="5" applyFont="1" applyBorder="1" applyAlignment="1"/>
    <xf numFmtId="1" fontId="4" fillId="0" borderId="0" xfId="5" applyNumberFormat="1" applyFont="1" applyBorder="1" applyAlignment="1"/>
    <xf numFmtId="2" fontId="4" fillId="0" borderId="1" xfId="5" applyNumberFormat="1" applyFont="1" applyBorder="1" applyAlignment="1"/>
    <xf numFmtId="3" fontId="4" fillId="0" borderId="73" xfId="5" applyFont="1" applyBorder="1" applyAlignment="1"/>
    <xf numFmtId="164" fontId="34" fillId="0" borderId="19" xfId="0" applyNumberFormat="1" applyFont="1" applyBorder="1" applyAlignment="1" applyProtection="1">
      <alignment vertical="center"/>
      <protection locked="0"/>
    </xf>
    <xf numFmtId="164" fontId="35" fillId="0" borderId="19" xfId="0" applyNumberFormat="1" applyFont="1" applyBorder="1" applyAlignment="1" applyProtection="1">
      <protection locked="0"/>
    </xf>
    <xf numFmtId="0" fontId="16" fillId="0" borderId="19" xfId="3" applyFont="1" applyBorder="1" applyAlignment="1">
      <alignment horizontal="left"/>
    </xf>
    <xf numFmtId="0" fontId="0" fillId="0" borderId="19" xfId="5" applyNumberFormat="1" applyFont="1" applyBorder="1" applyAlignment="1">
      <alignment horizontal="center"/>
    </xf>
    <xf numFmtId="0" fontId="4" fillId="0" borderId="42" xfId="5" applyNumberFormat="1" applyFont="1" applyBorder="1" applyAlignment="1"/>
    <xf numFmtId="0" fontId="4" fillId="0" borderId="65" xfId="5" applyNumberFormat="1" applyFont="1" applyBorder="1" applyAlignment="1"/>
    <xf numFmtId="0" fontId="4" fillId="0" borderId="24" xfId="5" applyNumberFormat="1" applyFont="1" applyBorder="1" applyAlignment="1"/>
    <xf numFmtId="0" fontId="4" fillId="0" borderId="74" xfId="5" applyNumberFormat="1" applyFont="1" applyBorder="1" applyAlignment="1"/>
    <xf numFmtId="174" fontId="3" fillId="0" borderId="0" xfId="2" applyNumberFormat="1" applyFont="1" applyAlignment="1"/>
    <xf numFmtId="3" fontId="4" fillId="0" borderId="42" xfId="5" applyFont="1" applyBorder="1" applyAlignment="1"/>
    <xf numFmtId="3" fontId="3" fillId="0" borderId="42" xfId="5" applyFont="1" applyBorder="1" applyAlignment="1"/>
    <xf numFmtId="0" fontId="3" fillId="0" borderId="2" xfId="5" applyNumberFormat="1" applyFont="1" applyBorder="1" applyAlignment="1"/>
    <xf numFmtId="0" fontId="3" fillId="0" borderId="4" xfId="5" applyNumberFormat="1" applyFont="1" applyBorder="1" applyAlignment="1">
      <alignment horizontal="center"/>
    </xf>
    <xf numFmtId="168" fontId="3" fillId="0" borderId="2" xfId="5" applyNumberFormat="1" applyFont="1" applyBorder="1" applyAlignment="1"/>
    <xf numFmtId="168" fontId="3" fillId="0" borderId="4" xfId="5" applyNumberFormat="1" applyFont="1" applyBorder="1" applyAlignment="1">
      <alignment horizontal="center"/>
    </xf>
    <xf numFmtId="171" fontId="18" fillId="0" borderId="61" xfId="0" applyNumberFormat="1" applyFont="1" applyBorder="1" applyAlignment="1">
      <alignment horizontal="center"/>
    </xf>
    <xf numFmtId="164" fontId="15" fillId="11" borderId="0" xfId="0" applyFont="1" applyFill="1" applyAlignment="1">
      <alignment horizontal="left" vertical="top" wrapText="1"/>
    </xf>
    <xf numFmtId="164" fontId="9" fillId="0" borderId="0" xfId="0" applyFont="1" applyAlignment="1">
      <alignment horizontal="left" vertical="top"/>
    </xf>
    <xf numFmtId="164" fontId="41" fillId="6" borderId="39" xfId="0" applyFont="1" applyFill="1" applyBorder="1" applyAlignment="1">
      <alignment horizontal="center"/>
    </xf>
    <xf numFmtId="164" fontId="41" fillId="6" borderId="40" xfId="0" applyFont="1" applyFill="1" applyBorder="1" applyAlignment="1">
      <alignment horizontal="center"/>
    </xf>
    <xf numFmtId="164" fontId="28" fillId="6" borderId="39" xfId="0" applyFont="1" applyFill="1" applyBorder="1" applyAlignment="1">
      <alignment horizontal="center"/>
    </xf>
    <xf numFmtId="164" fontId="28" fillId="6" borderId="40" xfId="0" applyFont="1" applyFill="1" applyBorder="1" applyAlignment="1">
      <alignment horizontal="center"/>
    </xf>
    <xf numFmtId="164" fontId="28" fillId="6" borderId="29" xfId="0" applyFont="1" applyFill="1" applyBorder="1" applyAlignment="1">
      <alignment horizontal="center"/>
    </xf>
    <xf numFmtId="164" fontId="28" fillId="6" borderId="30" xfId="0" applyFont="1" applyFill="1" applyBorder="1" applyAlignment="1">
      <alignment horizontal="center"/>
    </xf>
  </cellXfs>
  <cellStyles count="7">
    <cellStyle name="Check Cell 2" xfId="1"/>
    <cellStyle name="Currency" xfId="2" builtinId="4"/>
    <cellStyle name="Normal" xfId="0" builtinId="0"/>
    <cellStyle name="Normal 2" xfId="3"/>
    <cellStyle name="Normal_C" xfId="4"/>
    <cellStyle name="Normal_SALARIES" xfId="5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89"/>
  <sheetViews>
    <sheetView tabSelected="1" showOutlineSymbols="0" topLeftCell="A37" zoomScale="75" zoomScaleNormal="75" workbookViewId="0">
      <selection activeCell="I72" sqref="I72"/>
    </sheetView>
  </sheetViews>
  <sheetFormatPr defaultColWidth="13.77734375" defaultRowHeight="15.75"/>
  <cols>
    <col min="1" max="1" width="16.109375" style="132" customWidth="1"/>
    <col min="2" max="2" width="33.44140625" style="132" customWidth="1"/>
    <col min="3" max="3" width="22.33203125" style="190" customWidth="1"/>
    <col min="4" max="4" width="26.88671875" style="155" customWidth="1"/>
    <col min="5" max="5" width="21.44140625" style="155" customWidth="1"/>
    <col min="6" max="6" width="13.6640625" style="155" hidden="1" customWidth="1"/>
    <col min="7" max="7" width="13.88671875" style="155" hidden="1" customWidth="1"/>
    <col min="8" max="8" width="20.109375" style="155" hidden="1" customWidth="1"/>
    <col min="9" max="9" width="26.33203125" style="155" customWidth="1"/>
    <col min="10" max="16384" width="13.77734375" style="132"/>
  </cols>
  <sheetData>
    <row r="1" spans="1:13" ht="11.45" hidden="1" customHeight="1">
      <c r="A1" s="133" t="s">
        <v>0</v>
      </c>
      <c r="B1" s="133"/>
      <c r="C1" s="140"/>
      <c r="D1" s="130" t="s">
        <v>1</v>
      </c>
      <c r="E1" s="130"/>
      <c r="F1" s="130"/>
      <c r="G1" s="130"/>
      <c r="H1" s="130"/>
      <c r="I1" s="130"/>
      <c r="J1" s="133"/>
      <c r="K1" s="133"/>
      <c r="L1" s="133"/>
      <c r="M1" s="133"/>
    </row>
    <row r="2" spans="1:13" ht="12" hidden="1" customHeight="1">
      <c r="A2" s="133" t="s">
        <v>2</v>
      </c>
      <c r="B2" s="133"/>
      <c r="C2" s="140"/>
      <c r="D2" s="130" t="s">
        <v>3</v>
      </c>
      <c r="E2" s="130"/>
      <c r="F2" s="130"/>
      <c r="G2" s="130"/>
      <c r="H2" s="130"/>
      <c r="I2" s="130"/>
      <c r="J2" s="133"/>
      <c r="K2" s="133"/>
      <c r="L2" s="133"/>
      <c r="M2" s="133"/>
    </row>
    <row r="3" spans="1:13" ht="11.45" hidden="1" customHeight="1">
      <c r="A3" s="133"/>
      <c r="B3" s="133"/>
      <c r="C3" s="140"/>
      <c r="D3" s="130" t="s">
        <v>4</v>
      </c>
      <c r="E3" s="130"/>
      <c r="F3" s="130"/>
      <c r="G3" s="130"/>
      <c r="H3" s="130"/>
      <c r="I3" s="130"/>
      <c r="J3" s="133"/>
      <c r="K3" s="133"/>
      <c r="L3" s="133"/>
      <c r="M3" s="133"/>
    </row>
    <row r="4" spans="1:13" ht="16.149999999999999" customHeight="1">
      <c r="A4" s="217">
        <f>SALARIES!C22</f>
        <v>0.5</v>
      </c>
      <c r="B4" s="133" t="s">
        <v>5</v>
      </c>
      <c r="C4" s="140"/>
      <c r="D4" s="130"/>
      <c r="E4" s="130"/>
      <c r="F4" s="130"/>
      <c r="G4" s="130"/>
      <c r="H4" s="130"/>
      <c r="I4" s="130"/>
      <c r="J4" s="133"/>
      <c r="K4" s="133"/>
      <c r="L4" s="133"/>
      <c r="M4" s="133"/>
    </row>
    <row r="5" spans="1:13" ht="18" hidden="1" customHeight="1">
      <c r="A5" s="131">
        <f>SALARIES!$C$24</f>
        <v>0.27500000000000002</v>
      </c>
      <c r="B5" s="133" t="s">
        <v>5</v>
      </c>
      <c r="C5" s="140"/>
      <c r="D5" s="130"/>
      <c r="E5" s="130"/>
      <c r="F5" s="130"/>
      <c r="G5" s="130"/>
      <c r="H5" s="130"/>
      <c r="I5" s="130"/>
      <c r="J5" s="133"/>
      <c r="K5" s="133"/>
      <c r="L5" s="133"/>
      <c r="M5" s="133"/>
    </row>
    <row r="6" spans="1:13" ht="35.450000000000003" customHeight="1">
      <c r="A6" s="185" t="s">
        <v>201</v>
      </c>
      <c r="B6" s="133"/>
      <c r="C6" s="140"/>
      <c r="D6" s="130"/>
      <c r="E6" s="130"/>
      <c r="F6" s="130"/>
      <c r="G6" s="130"/>
      <c r="H6" s="130"/>
      <c r="I6" s="130"/>
      <c r="J6" s="133"/>
      <c r="K6" s="133"/>
      <c r="L6" s="133"/>
      <c r="M6" s="133"/>
    </row>
    <row r="7" spans="1:13">
      <c r="A7" s="134" t="s">
        <v>2</v>
      </c>
      <c r="D7" s="130"/>
      <c r="E7" s="130"/>
      <c r="F7" s="130"/>
      <c r="G7" s="130"/>
      <c r="H7" s="130"/>
      <c r="I7" s="130"/>
      <c r="J7" s="133"/>
      <c r="K7" s="133"/>
      <c r="L7" s="133"/>
      <c r="M7" s="133"/>
    </row>
    <row r="8" spans="1:13">
      <c r="A8" s="135" t="s">
        <v>141</v>
      </c>
      <c r="B8" s="136" t="s">
        <v>197</v>
      </c>
      <c r="C8" s="191"/>
      <c r="D8" s="130"/>
      <c r="E8" s="130"/>
      <c r="F8" s="130"/>
      <c r="G8" s="130"/>
      <c r="H8" s="130"/>
      <c r="I8" s="130"/>
      <c r="J8" s="133"/>
      <c r="K8" s="133"/>
      <c r="L8" s="133"/>
      <c r="M8" s="133"/>
    </row>
    <row r="9" spans="1:13" ht="32.450000000000003" customHeight="1">
      <c r="A9" s="137" t="s">
        <v>142</v>
      </c>
      <c r="B9" s="297"/>
      <c r="C9" s="297"/>
      <c r="D9" s="297"/>
      <c r="E9" s="297"/>
      <c r="F9" s="297"/>
      <c r="G9" s="297"/>
      <c r="H9" s="297"/>
      <c r="I9" s="297"/>
      <c r="J9" s="133"/>
      <c r="K9" s="133"/>
      <c r="L9" s="133"/>
      <c r="M9" s="133"/>
    </row>
    <row r="10" spans="1:13">
      <c r="A10" s="137" t="s">
        <v>143</v>
      </c>
      <c r="B10" s="184" t="s">
        <v>198</v>
      </c>
      <c r="C10" s="192"/>
      <c r="D10" s="130"/>
      <c r="E10" s="130"/>
      <c r="F10" s="130"/>
      <c r="G10" s="130"/>
      <c r="H10" s="130"/>
      <c r="I10" s="130"/>
      <c r="J10" s="133"/>
      <c r="K10" s="133"/>
      <c r="L10" s="133"/>
      <c r="M10" s="133"/>
    </row>
    <row r="11" spans="1:13">
      <c r="A11" s="137" t="s">
        <v>200</v>
      </c>
      <c r="B11" s="132" t="str">
        <f>B16</f>
        <v>TASK LEADER</v>
      </c>
      <c r="D11" s="130"/>
      <c r="E11" s="130"/>
      <c r="F11" s="130"/>
      <c r="G11" s="130"/>
      <c r="H11" s="130"/>
      <c r="I11" s="130"/>
      <c r="J11" s="133"/>
      <c r="K11" s="133"/>
      <c r="L11" s="133"/>
      <c r="M11" s="133"/>
    </row>
    <row r="12" spans="1:13">
      <c r="A12" s="138" t="s">
        <v>188</v>
      </c>
      <c r="B12" s="187"/>
      <c r="C12" s="193"/>
      <c r="D12" s="130"/>
      <c r="E12" s="130"/>
      <c r="F12" s="130"/>
      <c r="G12" s="130"/>
      <c r="H12" s="130"/>
      <c r="I12" s="130"/>
      <c r="J12" s="133"/>
      <c r="K12" s="133"/>
      <c r="L12" s="133"/>
      <c r="M12" s="133"/>
    </row>
    <row r="13" spans="1:13" ht="16.5" thickBot="1">
      <c r="A13" s="139"/>
      <c r="B13" s="139"/>
      <c r="C13" s="194"/>
      <c r="D13" s="204"/>
      <c r="E13" s="154"/>
      <c r="F13" s="154"/>
      <c r="G13" s="154"/>
      <c r="H13" s="154"/>
      <c r="I13" s="154"/>
      <c r="J13" s="139"/>
      <c r="K13" s="133"/>
      <c r="L13" s="133"/>
      <c r="M13" s="133"/>
    </row>
    <row r="14" spans="1:13" ht="17.25" thickTop="1" thickBot="1">
      <c r="A14" s="139"/>
      <c r="B14" s="139"/>
      <c r="C14" s="205" t="s">
        <v>208</v>
      </c>
      <c r="D14" s="206" t="s">
        <v>212</v>
      </c>
      <c r="E14" s="218" t="s">
        <v>213</v>
      </c>
      <c r="F14" s="219" t="s">
        <v>111</v>
      </c>
      <c r="G14" s="219" t="s">
        <v>113</v>
      </c>
      <c r="H14" s="219" t="s">
        <v>116</v>
      </c>
      <c r="I14" s="296" t="s">
        <v>138</v>
      </c>
      <c r="J14" s="139"/>
      <c r="K14" s="140" t="s">
        <v>214</v>
      </c>
      <c r="L14" s="133"/>
      <c r="M14" s="133"/>
    </row>
    <row r="15" spans="1:13" ht="16.5" thickTop="1">
      <c r="A15" s="141" t="s">
        <v>202</v>
      </c>
      <c r="B15" s="133"/>
      <c r="C15" s="197"/>
      <c r="D15" s="199"/>
      <c r="E15" s="220"/>
      <c r="F15" s="221"/>
      <c r="G15" s="221"/>
      <c r="H15" s="221"/>
      <c r="I15" s="238"/>
      <c r="J15" s="139"/>
      <c r="K15" s="133" t="s">
        <v>215</v>
      </c>
      <c r="L15" s="133"/>
      <c r="M15" s="133"/>
    </row>
    <row r="16" spans="1:13">
      <c r="A16" s="156">
        <f>SALARIES!C43+SALARIES!D43</f>
        <v>0</v>
      </c>
      <c r="B16" s="198" t="str">
        <f>SALARIES!A43</f>
        <v>TASK LEADER</v>
      </c>
      <c r="C16" s="207">
        <f>SALARIES!B43</f>
        <v>74700</v>
      </c>
      <c r="D16" s="200">
        <f>SALARIES!E43</f>
        <v>0</v>
      </c>
      <c r="E16" s="222">
        <f>SALARIES!E75</f>
        <v>0</v>
      </c>
      <c r="F16" s="223">
        <f>SALARIES!E107</f>
        <v>0</v>
      </c>
      <c r="G16" s="223">
        <f>SALARIES!E139</f>
        <v>0</v>
      </c>
      <c r="H16" s="223">
        <f>SALARIES!E171</f>
        <v>0</v>
      </c>
      <c r="I16" s="224">
        <f t="shared" ref="I16:I22" si="0">D16+IF(ISERR(E16)=1,0,E16)+IF(ISERR(F16)=1,0,F16)+IF(ISERR(G16)=1,0,G16)+IF(ISERR(H16)=1,0,H16)</f>
        <v>0</v>
      </c>
      <c r="J16" s="139"/>
      <c r="K16" s="133"/>
      <c r="L16" s="133"/>
      <c r="M16" s="133"/>
    </row>
    <row r="17" spans="1:15">
      <c r="A17" s="156">
        <f>SALARIES!C44+SALARIES!D44</f>
        <v>0</v>
      </c>
      <c r="B17" s="198">
        <f>SALARIES!A44</f>
        <v>0</v>
      </c>
      <c r="C17" s="207">
        <f>SALARIES!B44</f>
        <v>0</v>
      </c>
      <c r="D17" s="200">
        <f>SALARIES!E44</f>
        <v>0</v>
      </c>
      <c r="E17" s="222">
        <f>SALARIES!E76</f>
        <v>0</v>
      </c>
      <c r="F17" s="223">
        <f>SALARIES!E108</f>
        <v>0</v>
      </c>
      <c r="G17" s="223">
        <f>SALARIES!E140</f>
        <v>0</v>
      </c>
      <c r="H17" s="223">
        <f>SALARIES!E172</f>
        <v>0</v>
      </c>
      <c r="I17" s="224">
        <f t="shared" si="0"/>
        <v>0</v>
      </c>
      <c r="J17" s="139"/>
      <c r="K17" s="133"/>
      <c r="L17" s="133"/>
      <c r="M17" s="133"/>
    </row>
    <row r="18" spans="1:15">
      <c r="A18" s="156">
        <f>SALARIES!C45+SALARIES!D45</f>
        <v>0</v>
      </c>
      <c r="B18" s="198">
        <f>SALARIES!A45</f>
        <v>0</v>
      </c>
      <c r="C18" s="207">
        <f>SALARIES!B45</f>
        <v>0</v>
      </c>
      <c r="D18" s="200">
        <f>SALARIES!E45</f>
        <v>0</v>
      </c>
      <c r="E18" s="222">
        <f>SALARIES!E77</f>
        <v>0</v>
      </c>
      <c r="F18" s="223">
        <f>SALARIES!E109</f>
        <v>0</v>
      </c>
      <c r="G18" s="223">
        <f>SALARIES!E141</f>
        <v>0</v>
      </c>
      <c r="H18" s="223">
        <f>SALARIES!E173</f>
        <v>0</v>
      </c>
      <c r="I18" s="224">
        <f t="shared" si="0"/>
        <v>0</v>
      </c>
      <c r="J18" s="139"/>
      <c r="K18" s="133"/>
      <c r="L18" s="133"/>
      <c r="M18" s="133"/>
    </row>
    <row r="19" spans="1:15">
      <c r="A19" s="156">
        <f>SALARIES!C46+SALARIES!D46</f>
        <v>0</v>
      </c>
      <c r="B19" s="198">
        <f>SALARIES!A46</f>
        <v>0</v>
      </c>
      <c r="C19" s="207">
        <f>SALARIES!B46</f>
        <v>0</v>
      </c>
      <c r="D19" s="200">
        <f>SALARIES!E46</f>
        <v>0</v>
      </c>
      <c r="E19" s="222">
        <f>SALARIES!E78</f>
        <v>0</v>
      </c>
      <c r="F19" s="223">
        <f>SALARIES!E110</f>
        <v>0</v>
      </c>
      <c r="G19" s="223">
        <f>SALARIES!E142</f>
        <v>0</v>
      </c>
      <c r="H19" s="223">
        <f>SALARIES!E174</f>
        <v>0</v>
      </c>
      <c r="I19" s="224">
        <f t="shared" si="0"/>
        <v>0</v>
      </c>
      <c r="J19" s="139"/>
      <c r="K19" s="133"/>
      <c r="L19" s="133"/>
      <c r="M19" s="133"/>
    </row>
    <row r="20" spans="1:15">
      <c r="A20" s="156">
        <f>SALARIES!C47+SALARIES!D47</f>
        <v>0</v>
      </c>
      <c r="B20" s="198">
        <f>SALARIES!A47</f>
        <v>0</v>
      </c>
      <c r="C20" s="207">
        <f>SALARIES!B47</f>
        <v>0</v>
      </c>
      <c r="D20" s="200">
        <f>SALARIES!E47</f>
        <v>0</v>
      </c>
      <c r="E20" s="222">
        <f>SALARIES!E79</f>
        <v>0</v>
      </c>
      <c r="F20" s="223">
        <f>SALARIES!E111</f>
        <v>0</v>
      </c>
      <c r="G20" s="223">
        <f>SALARIES!E143</f>
        <v>0</v>
      </c>
      <c r="H20" s="223">
        <f>SALARIES!E175</f>
        <v>0</v>
      </c>
      <c r="I20" s="224">
        <f t="shared" si="0"/>
        <v>0</v>
      </c>
      <c r="J20" s="139"/>
      <c r="K20" s="133"/>
      <c r="L20" s="133"/>
      <c r="M20" s="133"/>
    </row>
    <row r="21" spans="1:15">
      <c r="A21" s="156">
        <f>SALARIES!C54</f>
        <v>0</v>
      </c>
      <c r="B21" s="198" t="str">
        <f>SALARIES!A54</f>
        <v>GRA #1</v>
      </c>
      <c r="C21" s="207">
        <f>SALARIES!B54</f>
        <v>0</v>
      </c>
      <c r="D21" s="200">
        <f>SALARIES!E54</f>
        <v>0</v>
      </c>
      <c r="E21" s="222">
        <f>SALARIES!E80</f>
        <v>0</v>
      </c>
      <c r="F21" s="223">
        <f>SALARIES!E112</f>
        <v>0</v>
      </c>
      <c r="G21" s="223">
        <f>SALARIES!E144</f>
        <v>0</v>
      </c>
      <c r="H21" s="223">
        <f>SALARIES!E176</f>
        <v>0</v>
      </c>
      <c r="I21" s="224">
        <f t="shared" si="0"/>
        <v>0</v>
      </c>
      <c r="J21" s="139"/>
      <c r="K21" s="133"/>
      <c r="L21" s="133"/>
      <c r="M21" s="133"/>
    </row>
    <row r="22" spans="1:15">
      <c r="A22" s="141"/>
      <c r="B22" s="133"/>
      <c r="C22" s="207"/>
      <c r="D22" s="200"/>
      <c r="E22" s="222">
        <f>SALARIES!E81</f>
        <v>0</v>
      </c>
      <c r="F22" s="223">
        <f>SALARIES!E113</f>
        <v>0</v>
      </c>
      <c r="G22" s="223">
        <f>SALARIES!E145</f>
        <v>0</v>
      </c>
      <c r="H22" s="223">
        <f>SALARIES!E177</f>
        <v>0</v>
      </c>
      <c r="I22" s="224">
        <f t="shared" si="0"/>
        <v>0</v>
      </c>
      <c r="J22" s="139"/>
      <c r="K22" s="133"/>
      <c r="L22" s="133"/>
      <c r="M22" s="133"/>
    </row>
    <row r="23" spans="1:15">
      <c r="A23" s="141"/>
      <c r="B23" s="133"/>
      <c r="C23" s="207"/>
      <c r="D23" s="142"/>
      <c r="E23" s="225">
        <f>SALARIES!E82</f>
        <v>0</v>
      </c>
      <c r="F23" s="142">
        <f>SALARIES!E114</f>
        <v>0</v>
      </c>
      <c r="G23" s="142">
        <f>SALARIES!E146</f>
        <v>0</v>
      </c>
      <c r="H23" s="142">
        <f>SALARIES!E178</f>
        <v>0</v>
      </c>
      <c r="I23" s="224">
        <f>D23+IF(ISERR(E23)=1,0,E23)+IF(ISERR(F23)=1,0,F23)+IF(ISERR(G23)=1,0,G23)+IF(ISERR(H23)=1,0,H23)</f>
        <v>0</v>
      </c>
      <c r="J23" s="139" t="s">
        <v>8</v>
      </c>
      <c r="K23" s="133"/>
      <c r="L23" s="133"/>
      <c r="M23" s="133"/>
    </row>
    <row r="24" spans="1:15">
      <c r="A24" s="141"/>
      <c r="B24" s="133"/>
      <c r="C24" s="207"/>
      <c r="D24" s="142"/>
      <c r="E24" s="225"/>
      <c r="F24" s="142"/>
      <c r="G24" s="142"/>
      <c r="H24" s="142"/>
      <c r="I24" s="224"/>
      <c r="J24" s="139" t="s">
        <v>8</v>
      </c>
      <c r="K24" s="133"/>
      <c r="L24" s="133"/>
      <c r="M24" s="133"/>
    </row>
    <row r="25" spans="1:15" ht="16.5" thickBot="1">
      <c r="A25" s="141"/>
      <c r="B25" s="188"/>
      <c r="C25" s="208"/>
      <c r="D25" s="152"/>
      <c r="E25" s="237"/>
      <c r="F25" s="239"/>
      <c r="G25" s="239"/>
      <c r="H25" s="239"/>
      <c r="I25" s="236"/>
      <c r="J25" s="139"/>
      <c r="K25" s="133"/>
      <c r="L25" s="133"/>
      <c r="M25" s="133"/>
    </row>
    <row r="26" spans="1:15" ht="16.5" thickTop="1">
      <c r="A26" s="141" t="s">
        <v>9</v>
      </c>
      <c r="B26" s="139" t="s">
        <v>10</v>
      </c>
      <c r="C26" s="194"/>
      <c r="D26" s="142">
        <f t="shared" ref="D26:I26" si="1">SUM(D15:D25)</f>
        <v>0</v>
      </c>
      <c r="E26" s="242">
        <f t="shared" si="1"/>
        <v>0</v>
      </c>
      <c r="F26" s="224">
        <f t="shared" si="1"/>
        <v>0</v>
      </c>
      <c r="G26" s="224">
        <f t="shared" si="1"/>
        <v>0</v>
      </c>
      <c r="H26" s="224">
        <f t="shared" si="1"/>
        <v>0</v>
      </c>
      <c r="I26" s="225">
        <f t="shared" si="1"/>
        <v>0</v>
      </c>
      <c r="J26" s="201"/>
      <c r="K26" s="133"/>
      <c r="L26" s="133"/>
      <c r="M26" s="133"/>
    </row>
    <row r="27" spans="1:15">
      <c r="A27" s="141"/>
      <c r="B27" s="133"/>
      <c r="C27" s="194"/>
      <c r="D27" s="142"/>
      <c r="E27" s="224"/>
      <c r="F27" s="224"/>
      <c r="G27" s="224"/>
      <c r="H27" s="224"/>
      <c r="I27" s="225"/>
      <c r="J27" s="201"/>
      <c r="K27" s="133"/>
      <c r="L27" s="133"/>
      <c r="M27" s="133"/>
    </row>
    <row r="28" spans="1:15">
      <c r="A28" s="141"/>
      <c r="B28" s="133"/>
      <c r="C28" s="194"/>
      <c r="D28" s="142"/>
      <c r="E28" s="224"/>
      <c r="F28" s="224"/>
      <c r="G28" s="224"/>
      <c r="H28" s="224"/>
      <c r="I28" s="225"/>
      <c r="J28" s="201"/>
      <c r="K28" s="133"/>
      <c r="L28" s="133"/>
      <c r="M28" s="133"/>
    </row>
    <row r="29" spans="1:15">
      <c r="A29" s="141" t="s">
        <v>11</v>
      </c>
      <c r="B29" s="133"/>
      <c r="C29" s="194"/>
      <c r="D29" s="142"/>
      <c r="E29" s="224"/>
      <c r="F29" s="224"/>
      <c r="G29" s="224"/>
      <c r="H29" s="224"/>
      <c r="I29" s="225"/>
      <c r="J29" s="202"/>
      <c r="K29" s="133"/>
      <c r="L29" s="143"/>
      <c r="M29" s="143"/>
    </row>
    <row r="30" spans="1:15" s="147" customFormat="1">
      <c r="A30" s="144"/>
      <c r="B30" s="145" t="s">
        <v>189</v>
      </c>
      <c r="C30" s="145"/>
      <c r="D30" s="146">
        <f>SALARIES!$L$58</f>
        <v>0</v>
      </c>
      <c r="E30" s="226">
        <f>SALARIES!$L$90</f>
        <v>0</v>
      </c>
      <c r="F30" s="226">
        <f>SALARIES!$L$122</f>
        <v>0</v>
      </c>
      <c r="G30" s="226">
        <f>SALARIES!$L$154</f>
        <v>0</v>
      </c>
      <c r="H30" s="226">
        <f>SALARIES!$L$186</f>
        <v>0</v>
      </c>
      <c r="I30" s="227">
        <f>D30+IF(ISERR(E30)=1,0,E30)+IF(ISERR(F30)=1,0,F30)+IF(ISERR(G30)=1,0,G30)+IF(ISERR(H30)=1,0,H30)</f>
        <v>0</v>
      </c>
      <c r="J30" s="202"/>
      <c r="K30" s="133"/>
      <c r="L30" s="133"/>
      <c r="M30" s="133"/>
      <c r="N30" s="132"/>
      <c r="O30" s="132"/>
    </row>
    <row r="31" spans="1:15">
      <c r="A31" s="212"/>
      <c r="B31" s="133" t="str">
        <f t="shared" ref="B31:B36" si="2">B16</f>
        <v>TASK LEADER</v>
      </c>
      <c r="C31" s="194"/>
      <c r="D31" s="142">
        <f>SALARIES!M43</f>
        <v>0</v>
      </c>
      <c r="E31" s="224">
        <f>SALARIES!M75</f>
        <v>0</v>
      </c>
      <c r="F31" s="224">
        <f>SALARIES!M107</f>
        <v>0</v>
      </c>
      <c r="G31" s="224">
        <f>SALARIES!M139</f>
        <v>0</v>
      </c>
      <c r="H31" s="224">
        <f>SALARIES!M171</f>
        <v>0</v>
      </c>
      <c r="I31" s="225">
        <f>SUM(D31:H31)</f>
        <v>0</v>
      </c>
      <c r="J31" s="202"/>
      <c r="K31" s="133"/>
      <c r="L31" s="143"/>
      <c r="M31" s="143"/>
    </row>
    <row r="32" spans="1:15">
      <c r="A32" s="141"/>
      <c r="B32" s="198">
        <f t="shared" si="2"/>
        <v>0</v>
      </c>
      <c r="C32" s="194"/>
      <c r="D32" s="142">
        <f>SALARIES!M44</f>
        <v>0</v>
      </c>
      <c r="E32" s="224">
        <f>SALARIES!M76</f>
        <v>0</v>
      </c>
      <c r="F32" s="224">
        <f>SALARIES!M108</f>
        <v>0</v>
      </c>
      <c r="G32" s="224">
        <f>SALARIES!M140</f>
        <v>0</v>
      </c>
      <c r="H32" s="224">
        <f>SALARIES!M172</f>
        <v>0</v>
      </c>
      <c r="I32" s="225">
        <f>SUM(D32:H32)</f>
        <v>0</v>
      </c>
      <c r="J32" s="202"/>
      <c r="K32" s="133"/>
      <c r="L32" s="133"/>
      <c r="M32" s="133"/>
    </row>
    <row r="33" spans="1:13">
      <c r="A33" s="141"/>
      <c r="B33" s="198">
        <f t="shared" si="2"/>
        <v>0</v>
      </c>
      <c r="C33" s="194"/>
      <c r="D33" s="142">
        <f>SALARIES!M45</f>
        <v>0</v>
      </c>
      <c r="E33" s="224">
        <f>SALARIES!M77</f>
        <v>0</v>
      </c>
      <c r="F33" s="224">
        <f>SALARIES!M109</f>
        <v>0</v>
      </c>
      <c r="G33" s="224">
        <f>SALARIES!M141</f>
        <v>0</v>
      </c>
      <c r="H33" s="224">
        <f>SALARIES!M173</f>
        <v>0</v>
      </c>
      <c r="I33" s="225">
        <f>SUM(D33:H33)</f>
        <v>0</v>
      </c>
      <c r="J33" s="202"/>
      <c r="K33" s="133"/>
      <c r="L33" s="143"/>
      <c r="M33" s="143"/>
    </row>
    <row r="34" spans="1:13">
      <c r="A34" s="141"/>
      <c r="B34" s="198">
        <f t="shared" si="2"/>
        <v>0</v>
      </c>
      <c r="C34" s="194"/>
      <c r="D34" s="142">
        <f>SALARIES!M46</f>
        <v>0</v>
      </c>
      <c r="E34" s="224"/>
      <c r="F34" s="224"/>
      <c r="G34" s="224"/>
      <c r="H34" s="224"/>
      <c r="I34" s="225"/>
      <c r="J34" s="202"/>
      <c r="K34" s="133"/>
      <c r="L34" s="133"/>
      <c r="M34" s="133"/>
    </row>
    <row r="35" spans="1:13">
      <c r="A35" s="141"/>
      <c r="B35" s="198">
        <f t="shared" si="2"/>
        <v>0</v>
      </c>
      <c r="C35" s="194"/>
      <c r="D35" s="142">
        <f>SALARIES!M47</f>
        <v>0</v>
      </c>
      <c r="E35" s="224"/>
      <c r="F35" s="224"/>
      <c r="G35" s="224"/>
      <c r="H35" s="224"/>
      <c r="I35" s="225"/>
      <c r="J35" s="202"/>
      <c r="K35" s="133"/>
      <c r="L35" s="143"/>
      <c r="M35" s="143"/>
    </row>
    <row r="36" spans="1:13">
      <c r="A36" s="141"/>
      <c r="B36" s="198" t="str">
        <f t="shared" si="2"/>
        <v>GRA #1</v>
      </c>
      <c r="C36" s="194"/>
      <c r="D36" s="142">
        <f>SALARIES!K54</f>
        <v>0</v>
      </c>
      <c r="E36" s="224"/>
      <c r="F36" s="224"/>
      <c r="G36" s="224"/>
      <c r="H36" s="224"/>
      <c r="I36" s="225"/>
      <c r="J36" s="202"/>
      <c r="K36" s="133"/>
      <c r="L36" s="133"/>
      <c r="M36" s="133"/>
    </row>
    <row r="37" spans="1:13">
      <c r="A37" s="141"/>
      <c r="B37" s="198"/>
      <c r="C37" s="194"/>
      <c r="D37" s="142"/>
      <c r="E37" s="224"/>
      <c r="F37" s="224"/>
      <c r="G37" s="224"/>
      <c r="H37" s="224"/>
      <c r="I37" s="225"/>
      <c r="J37" s="202"/>
      <c r="K37" s="133"/>
      <c r="L37" s="143"/>
      <c r="M37" s="143"/>
    </row>
    <row r="38" spans="1:13">
      <c r="A38" s="141"/>
      <c r="B38" s="198"/>
      <c r="C38" s="194"/>
      <c r="D38" s="142"/>
      <c r="E38" s="224"/>
      <c r="F38" s="224"/>
      <c r="G38" s="224"/>
      <c r="H38" s="224"/>
      <c r="I38" s="225"/>
      <c r="J38" s="202"/>
      <c r="K38" s="133"/>
      <c r="L38" s="143"/>
      <c r="M38" s="143"/>
    </row>
    <row r="39" spans="1:13">
      <c r="A39" s="141"/>
      <c r="B39" s="198"/>
      <c r="C39" s="194"/>
      <c r="D39" s="142"/>
      <c r="E39" s="224"/>
      <c r="F39" s="224"/>
      <c r="G39" s="224"/>
      <c r="H39" s="224"/>
      <c r="I39" s="225"/>
      <c r="J39" s="202"/>
      <c r="K39" s="133"/>
      <c r="L39" s="143"/>
      <c r="M39" s="143"/>
    </row>
    <row r="40" spans="1:13">
      <c r="A40" s="141"/>
      <c r="B40" s="133"/>
      <c r="C40" s="194"/>
      <c r="D40" s="142"/>
      <c r="E40" s="224"/>
      <c r="F40" s="224"/>
      <c r="G40" s="224"/>
      <c r="H40" s="224"/>
      <c r="I40" s="225"/>
      <c r="J40" s="202"/>
      <c r="K40" s="133"/>
      <c r="L40" s="143"/>
      <c r="M40" s="143"/>
    </row>
    <row r="41" spans="1:13" ht="16.5" thickBot="1">
      <c r="A41" s="141"/>
      <c r="B41" s="139"/>
      <c r="C41" s="139"/>
      <c r="D41" s="142"/>
      <c r="E41" s="224"/>
      <c r="F41" s="224"/>
      <c r="G41" s="224"/>
      <c r="H41" s="224"/>
      <c r="I41" s="225"/>
      <c r="J41" s="202"/>
      <c r="K41" s="133"/>
      <c r="L41" s="143"/>
      <c r="M41" s="143"/>
    </row>
    <row r="42" spans="1:13" ht="16.5" thickTop="1">
      <c r="A42" s="141"/>
      <c r="B42" s="243" t="s">
        <v>12</v>
      </c>
      <c r="C42" s="244"/>
      <c r="D42" s="245">
        <f t="shared" ref="D42:I42" si="3">SUM(D29:D41)</f>
        <v>0</v>
      </c>
      <c r="E42" s="246">
        <f t="shared" si="3"/>
        <v>0</v>
      </c>
      <c r="F42" s="246">
        <f t="shared" si="3"/>
        <v>0</v>
      </c>
      <c r="G42" s="246">
        <f t="shared" si="3"/>
        <v>0</v>
      </c>
      <c r="H42" s="246">
        <f t="shared" si="3"/>
        <v>0</v>
      </c>
      <c r="I42" s="246">
        <f t="shared" si="3"/>
        <v>0</v>
      </c>
      <c r="J42" s="202"/>
      <c r="K42" s="133"/>
      <c r="L42" s="143"/>
      <c r="M42" s="143"/>
    </row>
    <row r="43" spans="1:13">
      <c r="A43" s="141"/>
      <c r="B43" s="139"/>
      <c r="C43" s="139"/>
      <c r="D43" s="142"/>
      <c r="E43" s="224"/>
      <c r="F43" s="224"/>
      <c r="G43" s="224"/>
      <c r="H43" s="224"/>
      <c r="I43" s="225"/>
      <c r="J43" s="202"/>
      <c r="K43" s="133"/>
      <c r="L43" s="143"/>
      <c r="M43" s="143"/>
    </row>
    <row r="44" spans="1:13">
      <c r="A44" s="141"/>
      <c r="B44" s="149" t="s">
        <v>147</v>
      </c>
      <c r="C44" s="149"/>
      <c r="D44" s="240">
        <f t="shared" ref="D44:I44" si="4">D42+D26</f>
        <v>0</v>
      </c>
      <c r="E44" s="228">
        <f t="shared" si="4"/>
        <v>0</v>
      </c>
      <c r="F44" s="228">
        <f t="shared" si="4"/>
        <v>0</v>
      </c>
      <c r="G44" s="228">
        <f t="shared" si="4"/>
        <v>0</v>
      </c>
      <c r="H44" s="228">
        <f t="shared" si="4"/>
        <v>0</v>
      </c>
      <c r="I44" s="229">
        <f t="shared" si="4"/>
        <v>0</v>
      </c>
      <c r="J44" s="202"/>
      <c r="K44" s="133"/>
      <c r="L44" s="143"/>
      <c r="M44" s="143"/>
    </row>
    <row r="45" spans="1:13">
      <c r="A45" s="141"/>
      <c r="B45" s="133"/>
      <c r="C45" s="194"/>
      <c r="D45" s="142"/>
      <c r="E45" s="224"/>
      <c r="F45" s="224"/>
      <c r="G45" s="224"/>
      <c r="H45" s="224"/>
      <c r="I45" s="225"/>
      <c r="J45" s="201"/>
      <c r="K45" s="133"/>
      <c r="L45" s="133"/>
      <c r="M45" s="133"/>
    </row>
    <row r="46" spans="1:13">
      <c r="A46" s="141" t="s">
        <v>13</v>
      </c>
      <c r="B46" s="133"/>
      <c r="C46" s="194"/>
      <c r="D46" s="142"/>
      <c r="E46" s="224"/>
      <c r="F46" s="224"/>
      <c r="G46" s="224"/>
      <c r="H46" s="224"/>
      <c r="I46" s="225"/>
      <c r="J46" s="201"/>
      <c r="K46" s="133"/>
      <c r="L46" s="133"/>
      <c r="M46" s="133"/>
    </row>
    <row r="47" spans="1:13">
      <c r="A47" s="141" t="s">
        <v>14</v>
      </c>
      <c r="B47" s="133" t="s">
        <v>15</v>
      </c>
      <c r="C47" s="194"/>
      <c r="D47" s="142"/>
      <c r="E47" s="224"/>
      <c r="F47" s="224"/>
      <c r="G47" s="224"/>
      <c r="H47" s="224"/>
      <c r="I47" s="225">
        <f>SUM(D47:G47)</f>
        <v>0</v>
      </c>
      <c r="J47" s="201"/>
      <c r="K47" s="133"/>
      <c r="L47" s="133"/>
      <c r="M47" s="133"/>
    </row>
    <row r="48" spans="1:13" ht="16.5" thickBot="1">
      <c r="A48" s="141"/>
      <c r="B48" s="139" t="s">
        <v>16</v>
      </c>
      <c r="C48" s="139"/>
      <c r="D48" s="142"/>
      <c r="E48" s="224"/>
      <c r="F48" s="224"/>
      <c r="G48" s="224"/>
      <c r="H48" s="224"/>
      <c r="I48" s="225">
        <f>SUM(D48:G48)</f>
        <v>0</v>
      </c>
      <c r="J48" s="201"/>
      <c r="K48" s="133"/>
      <c r="L48" s="133"/>
      <c r="M48" s="133"/>
    </row>
    <row r="49" spans="1:13" ht="16.5" thickTop="1">
      <c r="A49" s="141"/>
      <c r="B49" s="243" t="s">
        <v>17</v>
      </c>
      <c r="C49" s="244"/>
      <c r="D49" s="245">
        <f t="shared" ref="D49:I49" si="5">SUM(D46:D48)</f>
        <v>0</v>
      </c>
      <c r="E49" s="246">
        <f t="shared" si="5"/>
        <v>0</v>
      </c>
      <c r="F49" s="246">
        <f t="shared" si="5"/>
        <v>0</v>
      </c>
      <c r="G49" s="246">
        <f t="shared" si="5"/>
        <v>0</v>
      </c>
      <c r="H49" s="246">
        <f t="shared" si="5"/>
        <v>0</v>
      </c>
      <c r="I49" s="246">
        <f t="shared" si="5"/>
        <v>0</v>
      </c>
      <c r="J49" s="201"/>
      <c r="K49" s="133"/>
      <c r="L49" s="133"/>
      <c r="M49" s="133"/>
    </row>
    <row r="50" spans="1:13">
      <c r="A50" s="141"/>
      <c r="B50" s="133"/>
      <c r="C50" s="194"/>
      <c r="D50" s="142"/>
      <c r="E50" s="224"/>
      <c r="F50" s="224"/>
      <c r="G50" s="224"/>
      <c r="H50" s="224"/>
      <c r="I50" s="225"/>
      <c r="J50" s="201"/>
      <c r="K50" s="133"/>
      <c r="L50" s="133"/>
      <c r="M50" s="133"/>
    </row>
    <row r="51" spans="1:13">
      <c r="A51" s="141" t="s">
        <v>18</v>
      </c>
      <c r="B51" s="133"/>
      <c r="C51" s="194"/>
      <c r="D51" s="142"/>
      <c r="E51" s="224"/>
      <c r="F51" s="224"/>
      <c r="G51" s="224"/>
      <c r="H51" s="224"/>
      <c r="I51" s="225"/>
      <c r="J51" s="201"/>
      <c r="K51" s="133"/>
      <c r="L51" s="133"/>
      <c r="M51" s="133"/>
    </row>
    <row r="52" spans="1:13">
      <c r="A52" s="141" t="s">
        <v>19</v>
      </c>
      <c r="B52" s="133"/>
      <c r="C52" s="194"/>
      <c r="D52" s="142"/>
      <c r="E52" s="224"/>
      <c r="F52" s="224"/>
      <c r="G52" s="224"/>
      <c r="H52" s="224"/>
      <c r="I52" s="225">
        <f>SUM(D52:G52)</f>
        <v>0</v>
      </c>
      <c r="J52" s="201"/>
      <c r="K52" s="133"/>
      <c r="L52" s="133"/>
      <c r="M52" s="133"/>
    </row>
    <row r="53" spans="1:13">
      <c r="A53" s="141"/>
      <c r="B53" s="133"/>
      <c r="C53" s="194"/>
      <c r="D53" s="142"/>
      <c r="E53" s="224"/>
      <c r="F53" s="224"/>
      <c r="G53" s="224"/>
      <c r="H53" s="224"/>
      <c r="I53" s="225">
        <f>SUM(D53:G53)</f>
        <v>0</v>
      </c>
      <c r="J53" s="201"/>
      <c r="K53" s="133"/>
      <c r="L53" s="133"/>
      <c r="M53" s="133"/>
    </row>
    <row r="54" spans="1:13">
      <c r="A54" s="141"/>
      <c r="B54" s="133"/>
      <c r="C54" s="194"/>
      <c r="D54" s="142"/>
      <c r="E54" s="224"/>
      <c r="F54" s="224"/>
      <c r="G54" s="224"/>
      <c r="H54" s="224"/>
      <c r="I54" s="225">
        <f>SUM(D54:G54)</f>
        <v>0</v>
      </c>
      <c r="J54" s="201"/>
      <c r="K54" s="133"/>
      <c r="L54" s="133"/>
      <c r="M54" s="133"/>
    </row>
    <row r="55" spans="1:13" ht="16.5" thickBot="1">
      <c r="A55" s="141"/>
      <c r="B55" s="139"/>
      <c r="C55" s="139"/>
      <c r="D55" s="142"/>
      <c r="E55" s="224"/>
      <c r="F55" s="224"/>
      <c r="G55" s="224"/>
      <c r="H55" s="224"/>
      <c r="I55" s="225">
        <f>SUM(D55:G55)</f>
        <v>0</v>
      </c>
      <c r="J55" s="201"/>
      <c r="K55" s="133"/>
      <c r="L55" s="133"/>
      <c r="M55" s="133"/>
    </row>
    <row r="56" spans="1:13" ht="16.5" thickTop="1">
      <c r="A56" s="141"/>
      <c r="B56" s="243" t="s">
        <v>190</v>
      </c>
      <c r="C56" s="244"/>
      <c r="D56" s="245">
        <f t="shared" ref="D56:I56" si="6">SUM(D52:D55)</f>
        <v>0</v>
      </c>
      <c r="E56" s="246">
        <f t="shared" si="6"/>
        <v>0</v>
      </c>
      <c r="F56" s="246">
        <f t="shared" si="6"/>
        <v>0</v>
      </c>
      <c r="G56" s="246">
        <f t="shared" si="6"/>
        <v>0</v>
      </c>
      <c r="H56" s="246">
        <f t="shared" si="6"/>
        <v>0</v>
      </c>
      <c r="I56" s="246">
        <f t="shared" si="6"/>
        <v>0</v>
      </c>
      <c r="J56" s="201"/>
      <c r="K56" s="133"/>
      <c r="L56" s="133"/>
      <c r="M56" s="133"/>
    </row>
    <row r="57" spans="1:13">
      <c r="A57" s="141"/>
      <c r="B57" s="133"/>
      <c r="C57" s="194"/>
      <c r="D57" s="142"/>
      <c r="E57" s="224"/>
      <c r="F57" s="224"/>
      <c r="G57" s="224"/>
      <c r="H57" s="224"/>
      <c r="I57" s="225"/>
      <c r="J57" s="201"/>
      <c r="K57" s="133"/>
      <c r="L57" s="133"/>
      <c r="M57" s="133"/>
    </row>
    <row r="58" spans="1:13">
      <c r="A58" s="141"/>
      <c r="B58" s="133"/>
      <c r="C58" s="194"/>
      <c r="D58" s="142"/>
      <c r="E58" s="224"/>
      <c r="F58" s="224"/>
      <c r="G58" s="224"/>
      <c r="H58" s="224"/>
      <c r="I58" s="225"/>
      <c r="J58" s="201"/>
      <c r="K58" s="133"/>
      <c r="L58" s="133"/>
      <c r="M58" s="133"/>
    </row>
    <row r="59" spans="1:13">
      <c r="A59" s="141" t="s">
        <v>20</v>
      </c>
      <c r="B59" s="133"/>
      <c r="C59" s="194"/>
      <c r="D59" s="142"/>
      <c r="E59" s="224"/>
      <c r="F59" s="224"/>
      <c r="G59" s="224"/>
      <c r="H59" s="224"/>
      <c r="I59" s="225"/>
      <c r="J59" s="201"/>
      <c r="K59" s="133"/>
      <c r="L59" s="133"/>
      <c r="M59" s="133"/>
    </row>
    <row r="60" spans="1:13">
      <c r="A60" s="141"/>
      <c r="B60" s="133" t="s">
        <v>199</v>
      </c>
      <c r="C60" s="194"/>
      <c r="D60" s="142"/>
      <c r="E60" s="224"/>
      <c r="F60" s="224"/>
      <c r="G60" s="224"/>
      <c r="H60" s="224"/>
      <c r="I60" s="225">
        <f>SUM(D60:G60)</f>
        <v>0</v>
      </c>
      <c r="J60" s="201"/>
      <c r="K60" s="133"/>
      <c r="L60" s="133"/>
      <c r="M60" s="133"/>
    </row>
    <row r="61" spans="1:13">
      <c r="A61" s="141"/>
      <c r="B61" s="150" t="s">
        <v>191</v>
      </c>
      <c r="C61" s="150"/>
      <c r="D61" s="151"/>
      <c r="E61" s="231"/>
      <c r="F61" s="231"/>
      <c r="G61" s="231"/>
      <c r="H61" s="231"/>
      <c r="I61" s="232">
        <f>SUM(D61:G61)</f>
        <v>0</v>
      </c>
      <c r="J61" s="201"/>
      <c r="K61" s="133"/>
      <c r="L61" s="133"/>
      <c r="M61" s="133"/>
    </row>
    <row r="62" spans="1:13">
      <c r="A62" s="141"/>
      <c r="B62" s="133" t="s">
        <v>204</v>
      </c>
      <c r="C62" s="133"/>
      <c r="D62" s="142"/>
      <c r="E62" s="224"/>
      <c r="F62" s="224"/>
      <c r="G62" s="224"/>
      <c r="H62" s="224"/>
      <c r="I62" s="225">
        <f>SUM(D62:G62)</f>
        <v>0</v>
      </c>
      <c r="J62" s="201"/>
      <c r="K62" s="133"/>
      <c r="L62" s="133"/>
      <c r="M62" s="133"/>
    </row>
    <row r="63" spans="1:13" ht="16.5" thickBot="1">
      <c r="A63" s="141"/>
      <c r="B63" s="188" t="s">
        <v>191</v>
      </c>
      <c r="C63" s="188"/>
      <c r="D63" s="152"/>
      <c r="E63" s="233"/>
      <c r="F63" s="233"/>
      <c r="G63" s="233"/>
      <c r="H63" s="233"/>
      <c r="I63" s="230">
        <f>SUM(D63:G63)</f>
        <v>0</v>
      </c>
      <c r="J63" s="201"/>
      <c r="K63" s="133"/>
      <c r="L63" s="133"/>
      <c r="M63" s="133"/>
    </row>
    <row r="64" spans="1:13" ht="16.5" thickTop="1">
      <c r="A64" s="141"/>
      <c r="B64" s="139" t="s">
        <v>21</v>
      </c>
      <c r="C64" s="194"/>
      <c r="D64" s="142">
        <f t="shared" ref="D64:I64" si="7">SUM(D59:D63)</f>
        <v>0</v>
      </c>
      <c r="E64" s="224">
        <f t="shared" si="7"/>
        <v>0</v>
      </c>
      <c r="F64" s="224">
        <f t="shared" si="7"/>
        <v>0</v>
      </c>
      <c r="G64" s="224">
        <f t="shared" si="7"/>
        <v>0</v>
      </c>
      <c r="H64" s="224">
        <f t="shared" si="7"/>
        <v>0</v>
      </c>
      <c r="I64" s="225">
        <f t="shared" si="7"/>
        <v>0</v>
      </c>
      <c r="J64" s="201"/>
      <c r="K64" s="133"/>
      <c r="L64" s="133"/>
      <c r="M64" s="133"/>
    </row>
    <row r="65" spans="1:13">
      <c r="A65" s="141"/>
      <c r="B65" s="133"/>
      <c r="C65" s="194"/>
      <c r="D65" s="142"/>
      <c r="E65" s="224"/>
      <c r="F65" s="224"/>
      <c r="G65" s="224"/>
      <c r="H65" s="224"/>
      <c r="I65" s="225"/>
      <c r="J65" s="201"/>
      <c r="K65" s="133"/>
      <c r="L65" s="133"/>
      <c r="M65" s="133"/>
    </row>
    <row r="66" spans="1:13">
      <c r="A66" s="141" t="s">
        <v>22</v>
      </c>
      <c r="B66" s="133"/>
      <c r="C66" s="194"/>
      <c r="D66" s="142"/>
      <c r="E66" s="224"/>
      <c r="F66" s="224"/>
      <c r="G66" s="224"/>
      <c r="H66" s="224"/>
      <c r="I66" s="225"/>
      <c r="J66" s="201"/>
      <c r="K66" s="133"/>
      <c r="L66" s="133"/>
      <c r="M66" s="133"/>
    </row>
    <row r="67" spans="1:13">
      <c r="A67" s="141"/>
      <c r="B67" s="133"/>
      <c r="C67" s="194"/>
      <c r="D67" s="142"/>
      <c r="E67" s="224"/>
      <c r="F67" s="224"/>
      <c r="G67" s="224"/>
      <c r="H67" s="224"/>
      <c r="I67" s="225"/>
      <c r="J67" s="201"/>
      <c r="K67" s="133"/>
      <c r="L67" s="133"/>
      <c r="M67" s="133"/>
    </row>
    <row r="68" spans="1:13">
      <c r="A68" s="141"/>
      <c r="B68" s="133"/>
      <c r="C68" s="194"/>
      <c r="D68" s="142"/>
      <c r="E68" s="224"/>
      <c r="F68" s="224"/>
      <c r="G68" s="224"/>
      <c r="H68" s="224"/>
      <c r="I68" s="225"/>
      <c r="J68" s="201"/>
      <c r="K68" s="133"/>
      <c r="L68" s="133"/>
      <c r="M68" s="133"/>
    </row>
    <row r="69" spans="1:13">
      <c r="A69" s="141"/>
      <c r="B69" s="133" t="s">
        <v>23</v>
      </c>
      <c r="C69" s="194"/>
      <c r="D69" s="142"/>
      <c r="E69" s="224"/>
      <c r="F69" s="224">
        <f>'Comp. Maint.'!G17</f>
        <v>0</v>
      </c>
      <c r="G69" s="224">
        <f>'Comp. Maint.'!I17</f>
        <v>0</v>
      </c>
      <c r="H69" s="224">
        <f>'Comp. Maint.'!K17</f>
        <v>0</v>
      </c>
      <c r="I69" s="225">
        <f>SUM(D69:H69)</f>
        <v>0</v>
      </c>
      <c r="J69" s="201" t="s">
        <v>8</v>
      </c>
      <c r="K69" s="133"/>
      <c r="L69" s="133"/>
      <c r="M69" s="133"/>
    </row>
    <row r="70" spans="1:13">
      <c r="A70" s="141"/>
      <c r="B70" s="133" t="s">
        <v>24</v>
      </c>
      <c r="C70" s="194"/>
      <c r="D70" s="142"/>
      <c r="E70" s="224"/>
      <c r="F70" s="224"/>
      <c r="G70" s="224"/>
      <c r="H70" s="224"/>
      <c r="I70" s="225">
        <f>SUM(D70:H70)</f>
        <v>0</v>
      </c>
      <c r="J70" s="201"/>
      <c r="K70" s="133"/>
      <c r="L70" s="133"/>
      <c r="M70" s="133"/>
    </row>
    <row r="71" spans="1:13" ht="16.5" thickBot="1">
      <c r="A71" s="141"/>
      <c r="B71" s="139" t="s">
        <v>25</v>
      </c>
      <c r="C71" s="139"/>
      <c r="D71" s="142"/>
      <c r="E71" s="224"/>
      <c r="F71" s="224"/>
      <c r="G71" s="224"/>
      <c r="H71" s="224"/>
      <c r="I71" s="225">
        <f>SUM(D71:H71)</f>
        <v>0</v>
      </c>
      <c r="J71" s="201"/>
      <c r="K71" s="133"/>
      <c r="L71" s="133"/>
      <c r="M71" s="133"/>
    </row>
    <row r="72" spans="1:13" ht="16.5" thickTop="1">
      <c r="A72" s="133"/>
      <c r="B72" s="243" t="s">
        <v>26</v>
      </c>
      <c r="C72" s="243"/>
      <c r="D72" s="245">
        <f t="shared" ref="D72:I72" si="8">SUM(D67:D71)</f>
        <v>0</v>
      </c>
      <c r="E72" s="246">
        <f t="shared" si="8"/>
        <v>0</v>
      </c>
      <c r="F72" s="246">
        <f t="shared" si="8"/>
        <v>0</v>
      </c>
      <c r="G72" s="246">
        <f t="shared" si="8"/>
        <v>0</v>
      </c>
      <c r="H72" s="246">
        <f t="shared" si="8"/>
        <v>0</v>
      </c>
      <c r="I72" s="246">
        <f t="shared" si="8"/>
        <v>0</v>
      </c>
      <c r="J72" s="201"/>
      <c r="K72" s="133"/>
      <c r="L72" s="133"/>
      <c r="M72" s="133"/>
    </row>
    <row r="73" spans="1:13">
      <c r="A73" s="141"/>
      <c r="B73" s="133"/>
      <c r="C73" s="133"/>
      <c r="D73" s="142"/>
      <c r="E73" s="224"/>
      <c r="F73" s="224"/>
      <c r="G73" s="224"/>
      <c r="H73" s="224"/>
      <c r="I73" s="225"/>
      <c r="J73" s="201"/>
      <c r="K73" s="133"/>
      <c r="L73" s="133"/>
      <c r="M73" s="133"/>
    </row>
    <row r="74" spans="1:13" ht="16.5" thickBot="1">
      <c r="A74" s="141"/>
      <c r="B74" s="139"/>
      <c r="C74" s="139"/>
      <c r="D74" s="142"/>
      <c r="E74" s="224"/>
      <c r="F74" s="224"/>
      <c r="G74" s="224"/>
      <c r="H74" s="224"/>
      <c r="I74" s="225"/>
      <c r="J74" s="201"/>
      <c r="K74" s="133"/>
      <c r="L74" s="133"/>
      <c r="M74" s="133"/>
    </row>
    <row r="75" spans="1:13" ht="16.5" thickTop="1">
      <c r="A75" s="133" t="s">
        <v>27</v>
      </c>
      <c r="B75" s="247"/>
      <c r="C75" s="248"/>
      <c r="D75" s="249">
        <f t="shared" ref="D75:I75" si="9">D26+D42+D49+D56+D64+D72</f>
        <v>0</v>
      </c>
      <c r="E75" s="250">
        <f t="shared" si="9"/>
        <v>0</v>
      </c>
      <c r="F75" s="250">
        <f t="shared" si="9"/>
        <v>0</v>
      </c>
      <c r="G75" s="250">
        <f t="shared" si="9"/>
        <v>0</v>
      </c>
      <c r="H75" s="250">
        <f t="shared" si="9"/>
        <v>0</v>
      </c>
      <c r="I75" s="250">
        <f t="shared" si="9"/>
        <v>0</v>
      </c>
      <c r="J75" s="202"/>
      <c r="K75" s="133"/>
      <c r="L75" s="133"/>
      <c r="M75" s="133"/>
    </row>
    <row r="76" spans="1:13">
      <c r="A76" s="133"/>
      <c r="B76" s="133"/>
      <c r="C76" s="194"/>
      <c r="D76" s="142"/>
      <c r="E76" s="224"/>
      <c r="F76" s="224"/>
      <c r="G76" s="224"/>
      <c r="H76" s="224"/>
      <c r="I76" s="225"/>
      <c r="J76" s="201"/>
      <c r="K76" s="133"/>
      <c r="L76" s="133"/>
      <c r="M76" s="133"/>
    </row>
    <row r="77" spans="1:13">
      <c r="A77" s="133"/>
      <c r="B77" s="153" t="s">
        <v>148</v>
      </c>
      <c r="C77" s="195"/>
      <c r="D77" s="241">
        <f t="shared" ref="D77:I77" si="10">D75-D61-D63-D56-D30</f>
        <v>0</v>
      </c>
      <c r="E77" s="234">
        <f t="shared" si="10"/>
        <v>0</v>
      </c>
      <c r="F77" s="234">
        <f t="shared" si="10"/>
        <v>0</v>
      </c>
      <c r="G77" s="234">
        <f t="shared" si="10"/>
        <v>0</v>
      </c>
      <c r="H77" s="234">
        <f t="shared" si="10"/>
        <v>0</v>
      </c>
      <c r="I77" s="235">
        <f t="shared" si="10"/>
        <v>0</v>
      </c>
      <c r="J77" s="201"/>
      <c r="K77" s="133"/>
      <c r="L77" s="133"/>
      <c r="M77" s="133"/>
    </row>
    <row r="78" spans="1:13">
      <c r="A78" s="133"/>
      <c r="B78" s="133"/>
      <c r="C78" s="194"/>
      <c r="D78" s="142"/>
      <c r="E78" s="224"/>
      <c r="F78" s="224"/>
      <c r="G78" s="224"/>
      <c r="H78" s="224"/>
      <c r="I78" s="225"/>
      <c r="J78" s="201"/>
      <c r="K78" s="133"/>
      <c r="L78" s="133"/>
      <c r="M78" s="133"/>
    </row>
    <row r="79" spans="1:13">
      <c r="A79" s="141" t="s">
        <v>28</v>
      </c>
      <c r="B79" s="139"/>
      <c r="C79" s="194"/>
      <c r="D79" s="142"/>
      <c r="E79" s="224"/>
      <c r="F79" s="224"/>
      <c r="G79" s="224"/>
      <c r="H79" s="224"/>
      <c r="I79" s="225"/>
      <c r="J79" s="201"/>
      <c r="K79" s="133"/>
      <c r="L79" s="133"/>
      <c r="M79" s="133"/>
    </row>
    <row r="80" spans="1:13">
      <c r="A80" s="186">
        <f>SALARIES!$C$22</f>
        <v>0.5</v>
      </c>
      <c r="B80" s="189" t="s">
        <v>29</v>
      </c>
      <c r="C80" s="196"/>
      <c r="D80" s="142"/>
      <c r="E80" s="224"/>
      <c r="F80" s="224"/>
      <c r="G80" s="224"/>
      <c r="H80" s="224"/>
      <c r="I80" s="225"/>
      <c r="J80" s="201"/>
      <c r="K80" s="133"/>
      <c r="L80" s="133"/>
      <c r="M80" s="133"/>
    </row>
    <row r="81" spans="1:13" ht="16.5" thickBot="1">
      <c r="A81" s="133"/>
      <c r="B81" s="139" t="s">
        <v>30</v>
      </c>
      <c r="C81" s="139"/>
      <c r="D81" s="142">
        <f>ROUND(A80*(D75-D61-D63-D56-D30),0)</f>
        <v>0</v>
      </c>
      <c r="E81" s="224">
        <f>ROUND(SALARIES!$C$22*(E75-E61-E63-E56-E30),0)</f>
        <v>0</v>
      </c>
      <c r="F81" s="224">
        <f>ROUND(SALARIES!$C$22*(F75-F61-F63-F56-F30),0)</f>
        <v>0</v>
      </c>
      <c r="G81" s="224">
        <f>ROUND(SALARIES!$C$22*(G75-G61-G63-G56-G30),0)</f>
        <v>0</v>
      </c>
      <c r="H81" s="224">
        <f>ROUND(SALARIES!$C$22*(H75-H61-H63-H56-H30),0)</f>
        <v>0</v>
      </c>
      <c r="I81" s="225">
        <f>ROUND(SALARIES!$C$22*(I75-I61-I63-I56-I30),0)</f>
        <v>0</v>
      </c>
      <c r="J81" s="201"/>
      <c r="K81" s="133"/>
      <c r="L81" s="133"/>
      <c r="M81" s="133"/>
    </row>
    <row r="82" spans="1:13" ht="16.5" thickTop="1">
      <c r="A82" s="133"/>
      <c r="B82" s="243"/>
      <c r="C82" s="243"/>
      <c r="D82" s="245"/>
      <c r="E82" s="246"/>
      <c r="F82" s="246"/>
      <c r="G82" s="246"/>
      <c r="H82" s="246"/>
      <c r="I82" s="246"/>
      <c r="J82" s="201"/>
      <c r="K82" s="133"/>
      <c r="L82" s="133"/>
      <c r="M82" s="133"/>
    </row>
    <row r="83" spans="1:13" ht="16.5" thickBot="1">
      <c r="A83" s="141" t="s">
        <v>31</v>
      </c>
      <c r="B83" s="203"/>
      <c r="C83" s="203"/>
      <c r="D83" s="239">
        <f t="shared" ref="D83:I83" si="11">D75+D81</f>
        <v>0</v>
      </c>
      <c r="E83" s="236">
        <f t="shared" si="11"/>
        <v>0</v>
      </c>
      <c r="F83" s="236">
        <f t="shared" si="11"/>
        <v>0</v>
      </c>
      <c r="G83" s="236">
        <f t="shared" si="11"/>
        <v>0</v>
      </c>
      <c r="H83" s="236">
        <f t="shared" si="11"/>
        <v>0</v>
      </c>
      <c r="I83" s="237">
        <f t="shared" si="11"/>
        <v>0</v>
      </c>
      <c r="J83" s="201"/>
      <c r="K83" s="133"/>
      <c r="L83" s="133"/>
      <c r="M83" s="133"/>
    </row>
    <row r="84" spans="1:13" ht="16.5" thickTop="1">
      <c r="A84" s="133"/>
      <c r="B84" s="139"/>
      <c r="C84" s="194"/>
      <c r="D84" s="154"/>
      <c r="E84" s="154"/>
      <c r="F84" s="154"/>
      <c r="G84" s="154"/>
      <c r="H84" s="154"/>
      <c r="I84" s="154"/>
      <c r="J84" s="133"/>
      <c r="K84" s="133"/>
      <c r="L84" s="133"/>
      <c r="M84" s="133"/>
    </row>
    <row r="85" spans="1:13">
      <c r="A85" s="133"/>
      <c r="B85" s="133"/>
      <c r="C85" s="140"/>
      <c r="D85" s="157">
        <f>50%*D77</f>
        <v>0</v>
      </c>
      <c r="E85" s="157">
        <f>52%*E77</f>
        <v>0</v>
      </c>
      <c r="F85" s="157">
        <f>52%*F77</f>
        <v>0</v>
      </c>
      <c r="G85" s="157">
        <f>52%*G77</f>
        <v>0</v>
      </c>
      <c r="H85" s="157">
        <f>52%*H77</f>
        <v>0</v>
      </c>
      <c r="I85" s="157">
        <f>52%*I77</f>
        <v>0</v>
      </c>
      <c r="J85" s="133"/>
      <c r="K85" s="133"/>
      <c r="L85" s="133"/>
      <c r="M85" s="133"/>
    </row>
    <row r="86" spans="1:13">
      <c r="A86" s="133"/>
      <c r="B86" s="133"/>
      <c r="C86" s="140"/>
      <c r="D86" s="130"/>
      <c r="E86" s="130"/>
      <c r="F86" s="130"/>
      <c r="G86" s="130"/>
      <c r="H86" s="130"/>
      <c r="I86" s="130"/>
      <c r="J86" s="133"/>
      <c r="K86" s="133"/>
      <c r="L86" s="133"/>
      <c r="M86" s="133"/>
    </row>
    <row r="87" spans="1:13">
      <c r="A87" s="133"/>
      <c r="B87" s="133"/>
      <c r="C87" s="140"/>
      <c r="D87" s="130"/>
      <c r="E87" s="130"/>
      <c r="F87" s="130"/>
      <c r="G87" s="130"/>
      <c r="H87" s="130"/>
      <c r="I87" s="130"/>
      <c r="J87" s="133"/>
      <c r="K87" s="133"/>
      <c r="L87" s="133"/>
      <c r="M87" s="133"/>
    </row>
    <row r="88" spans="1:13">
      <c r="A88" s="133"/>
      <c r="B88" s="133"/>
      <c r="C88" s="140"/>
      <c r="D88" s="130"/>
      <c r="E88" s="130"/>
      <c r="F88" s="130"/>
      <c r="G88" s="130"/>
      <c r="H88" s="130"/>
      <c r="I88" s="148">
        <f>D83+IF(ISERR(E83)=1,0,E83)+IF(ISERR(F83)=1,0,F83)+IF(ISERR(G83)=1,0,G83)+IF(ISERR(H83)=1,0,H83)</f>
        <v>0</v>
      </c>
      <c r="J88" s="133"/>
      <c r="K88" s="133"/>
      <c r="L88" s="133"/>
      <c r="M88" s="133"/>
    </row>
    <row r="89" spans="1:13">
      <c r="A89" s="133"/>
      <c r="B89" s="133"/>
      <c r="C89" s="140"/>
      <c r="D89" s="130"/>
      <c r="E89" s="130"/>
      <c r="F89" s="130"/>
      <c r="G89" s="130"/>
      <c r="H89" s="130"/>
      <c r="I89" s="130"/>
      <c r="J89" s="133"/>
      <c r="K89" s="133"/>
      <c r="L89" s="133"/>
      <c r="M89" s="133"/>
    </row>
  </sheetData>
  <mergeCells count="1">
    <mergeCell ref="B9:I9"/>
  </mergeCells>
  <phoneticPr fontId="6" type="noConversion"/>
  <printOptions horizontalCentered="1" verticalCentered="1"/>
  <pageMargins left="1" right="0.38" top="1" bottom="1" header="0.5" footer="0.5"/>
  <pageSetup scale="52" orientation="portrait" horizontalDpi="1200" verticalDpi="1200" r:id="rId1"/>
  <headerFooter alignWithMargins="0">
    <oddHeader>&amp;R&amp;D</oddHeader>
    <oddFooter>&amp;L&amp;F</oddFooter>
  </headerFooter>
  <rowBreaks count="4" manualBreakCount="4">
    <brk id="140" max="65535" man="1"/>
    <brk id="172" max="65535" man="1"/>
    <brk id="204" max="65535" man="1"/>
    <brk id="236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197"/>
  <sheetViews>
    <sheetView showOutlineSymbols="0" topLeftCell="A24" zoomScale="87" workbookViewId="0">
      <selection activeCell="B29" sqref="B29"/>
    </sheetView>
  </sheetViews>
  <sheetFormatPr defaultColWidth="9.6640625" defaultRowHeight="15"/>
  <cols>
    <col min="1" max="1" width="19.44140625" style="4" customWidth="1"/>
    <col min="2" max="2" width="11.6640625" style="4" customWidth="1"/>
    <col min="3" max="4" width="9.6640625" style="4" customWidth="1"/>
    <col min="5" max="5" width="11.6640625" style="4" customWidth="1"/>
    <col min="6" max="6" width="9.33203125" style="4" customWidth="1"/>
    <col min="7" max="8" width="9.6640625" style="4" customWidth="1"/>
    <col min="9" max="10" width="0" style="4" hidden="1" customWidth="1"/>
    <col min="11" max="16384" width="9.6640625" style="4"/>
  </cols>
  <sheetData>
    <row r="1" spans="1:16" ht="15.75">
      <c r="A1" s="1" t="s">
        <v>32</v>
      </c>
      <c r="B1" s="2"/>
      <c r="C1" s="2"/>
      <c r="D1" s="2"/>
      <c r="E1" s="3">
        <f>DATE(11,7,1)</f>
        <v>4200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5" t="s">
        <v>33</v>
      </c>
      <c r="B2" s="5"/>
      <c r="C2" s="6">
        <v>0.24</v>
      </c>
      <c r="D2" s="5" t="s">
        <v>34</v>
      </c>
      <c r="E2" s="5"/>
      <c r="F2" s="55" t="s">
        <v>140</v>
      </c>
      <c r="G2" s="54">
        <v>41306</v>
      </c>
      <c r="H2" s="2"/>
      <c r="I2" s="2"/>
      <c r="J2" s="2"/>
      <c r="K2" s="2"/>
      <c r="L2" s="2"/>
      <c r="M2" s="2"/>
      <c r="N2" s="2"/>
      <c r="O2" s="2"/>
      <c r="P2" s="2"/>
    </row>
    <row r="3" spans="1:16">
      <c r="A3" s="2" t="s">
        <v>35</v>
      </c>
      <c r="B3" s="2"/>
      <c r="C3" s="7">
        <v>0.17</v>
      </c>
      <c r="D3" s="2" t="s">
        <v>34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2" t="s">
        <v>36</v>
      </c>
      <c r="B4" s="2"/>
      <c r="C4" s="7">
        <v>0.17</v>
      </c>
      <c r="D4" s="2" t="s">
        <v>34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 t="s">
        <v>37</v>
      </c>
      <c r="B5" s="2"/>
      <c r="C5" s="7">
        <v>0.08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2"/>
      <c r="B6" s="2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9" t="s">
        <v>38</v>
      </c>
      <c r="B7" s="2"/>
      <c r="C7" s="10" t="s">
        <v>39</v>
      </c>
      <c r="D7" s="10" t="s">
        <v>40</v>
      </c>
      <c r="E7" s="10" t="s">
        <v>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" t="s">
        <v>41</v>
      </c>
      <c r="B8" s="2"/>
      <c r="C8">
        <v>8902</v>
      </c>
      <c r="D8" s="11">
        <v>8399.467741935483</v>
      </c>
      <c r="E8" s="11">
        <v>7179.0322580645161</v>
      </c>
      <c r="F8" s="12" t="s">
        <v>42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2" t="s">
        <v>43</v>
      </c>
      <c r="B9" s="2"/>
      <c r="C9">
        <v>15963</v>
      </c>
      <c r="D9" s="11">
        <v>15061.862903225805</v>
      </c>
      <c r="E9" s="11">
        <v>12873.387096774193</v>
      </c>
      <c r="F9" s="12" t="s">
        <v>44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 t="s">
        <v>45</v>
      </c>
      <c r="B10" s="2"/>
      <c r="C10">
        <v>15963</v>
      </c>
      <c r="D10" s="11">
        <v>15061.862903225805</v>
      </c>
      <c r="E10" s="11">
        <v>12873.387096774193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2" t="s">
        <v>46</v>
      </c>
      <c r="B11" s="2"/>
      <c r="C11">
        <v>21330</v>
      </c>
      <c r="D11" s="11">
        <v>20125.887096774193</v>
      </c>
      <c r="E11" s="11">
        <v>17201.612903225807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 t="s">
        <v>38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2" t="s">
        <v>47</v>
      </c>
      <c r="B14" s="2"/>
      <c r="C14" s="13">
        <v>0.24</v>
      </c>
      <c r="D14" s="13">
        <v>0.17</v>
      </c>
      <c r="E14" s="13">
        <v>0</v>
      </c>
      <c r="F14" s="7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>
      <c r="A16" s="2" t="s">
        <v>48</v>
      </c>
      <c r="B16" s="2" t="s">
        <v>49</v>
      </c>
      <c r="C16" s="13"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 t="s">
        <v>50</v>
      </c>
      <c r="B17" s="2" t="s">
        <v>51</v>
      </c>
      <c r="C17" s="13"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" t="s">
        <v>52</v>
      </c>
      <c r="B18" s="2" t="s">
        <v>53</v>
      </c>
      <c r="C18" s="13">
        <v>0.03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" t="s">
        <v>54</v>
      </c>
      <c r="B19" s="2" t="s">
        <v>55</v>
      </c>
      <c r="C19" s="13"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2" t="s">
        <v>56</v>
      </c>
      <c r="B20" s="2" t="s">
        <v>57</v>
      </c>
      <c r="C20" s="13"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>
      <c r="A22" s="1" t="s">
        <v>58</v>
      </c>
      <c r="B22" s="14" t="s">
        <v>59</v>
      </c>
      <c r="C22" s="7">
        <v>0.5</v>
      </c>
      <c r="D22" s="53">
        <v>40725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/>
      <c r="B23" s="14" t="s">
        <v>60</v>
      </c>
      <c r="C23" s="7">
        <v>0.26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">
        <v>0</v>
      </c>
      <c r="B24" s="2" t="s">
        <v>61</v>
      </c>
      <c r="C24" s="7">
        <v>0.27500000000000002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>
      <c r="A25" s="55" t="s">
        <v>63</v>
      </c>
      <c r="B25" s="1" t="s">
        <v>62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>
      <c r="A26" s="55" t="s">
        <v>65</v>
      </c>
      <c r="B26" s="1" t="s">
        <v>64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>
      <c r="A27" s="55" t="s">
        <v>67</v>
      </c>
      <c r="B27" s="1" t="s">
        <v>66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A28" s="55" t="s">
        <v>68</v>
      </c>
      <c r="B28" s="1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A29" s="55" t="s">
        <v>69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55" t="s">
        <v>144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55" t="s">
        <v>145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55" t="s">
        <v>205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9" ht="15.7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9" ht="16.5" thickTop="1">
      <c r="A34" s="55" t="s">
        <v>209</v>
      </c>
      <c r="B34" s="289">
        <v>551</v>
      </c>
      <c r="C34" s="213" t="s">
        <v>210</v>
      </c>
      <c r="D34" s="214"/>
      <c r="E34" s="214"/>
      <c r="F34" s="214"/>
      <c r="G34" s="214"/>
      <c r="H34" s="214"/>
      <c r="I34" s="214"/>
      <c r="J34" s="214"/>
      <c r="K34" s="214"/>
      <c r="L34" s="285"/>
      <c r="M34" s="285"/>
      <c r="N34" s="286"/>
      <c r="O34" s="2"/>
      <c r="P34" s="2"/>
    </row>
    <row r="35" spans="1:19" ht="16.5" thickBot="1">
      <c r="A35" s="2"/>
      <c r="B35" s="2"/>
      <c r="C35" s="215" t="s">
        <v>211</v>
      </c>
      <c r="D35" s="216"/>
      <c r="E35" s="216"/>
      <c r="F35" s="216"/>
      <c r="G35" s="216"/>
      <c r="H35" s="216"/>
      <c r="I35" s="216"/>
      <c r="J35" s="216"/>
      <c r="K35" s="216"/>
      <c r="L35" s="287"/>
      <c r="M35" s="287"/>
      <c r="N35" s="288"/>
      <c r="O35" s="2"/>
      <c r="P35" s="2"/>
    </row>
    <row r="36" spans="1:19" ht="16.5" thickTop="1" thickBot="1">
      <c r="A36" s="2" t="s">
        <v>73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9" ht="15.75" thickTop="1">
      <c r="A37" s="254" t="s">
        <v>70</v>
      </c>
      <c r="B37" s="279"/>
      <c r="C37" s="5"/>
      <c r="D37" s="5" t="s">
        <v>71</v>
      </c>
      <c r="E37" s="5"/>
      <c r="F37" s="5"/>
      <c r="G37" s="5"/>
      <c r="H37" s="5"/>
      <c r="I37" s="5"/>
      <c r="J37" s="5"/>
      <c r="K37" s="5"/>
      <c r="L37" s="5"/>
      <c r="M37" s="5"/>
      <c r="N37" s="257"/>
      <c r="O37" s="251"/>
      <c r="P37" s="2"/>
      <c r="S37" s="4">
        <f>175104/12</f>
        <v>14592</v>
      </c>
    </row>
    <row r="38" spans="1:19">
      <c r="A38" s="258" t="s">
        <v>72</v>
      </c>
      <c r="B38" s="251" t="s">
        <v>73</v>
      </c>
      <c r="C38" s="251"/>
      <c r="D38" s="251" t="s">
        <v>74</v>
      </c>
      <c r="E38" s="259">
        <v>0.05</v>
      </c>
      <c r="F38" s="251"/>
      <c r="G38" s="251"/>
      <c r="H38" s="251"/>
      <c r="I38" s="251"/>
      <c r="J38" s="251"/>
      <c r="K38" s="251"/>
      <c r="L38" s="251"/>
      <c r="M38" s="251"/>
      <c r="N38" s="260"/>
      <c r="O38" s="251"/>
      <c r="P38" s="2"/>
    </row>
    <row r="39" spans="1:19" ht="15.75">
      <c r="A39" s="261" t="s">
        <v>75</v>
      </c>
      <c r="B39" s="19" t="str">
        <f>A26</f>
        <v xml:space="preserve">   FY 13</v>
      </c>
      <c r="C39" s="16" t="str">
        <f>A26</f>
        <v xml:space="preserve">   FY 13</v>
      </c>
      <c r="D39" s="292" t="str">
        <f>A27</f>
        <v xml:space="preserve">   FY 14</v>
      </c>
      <c r="E39" s="20" t="s">
        <v>76</v>
      </c>
      <c r="F39" s="20" t="s">
        <v>40</v>
      </c>
      <c r="G39" s="20" t="s">
        <v>38</v>
      </c>
      <c r="H39" s="20" t="s">
        <v>77</v>
      </c>
      <c r="I39" s="20" t="s">
        <v>78</v>
      </c>
      <c r="J39" s="20" t="s">
        <v>79</v>
      </c>
      <c r="K39" s="20" t="s">
        <v>38</v>
      </c>
      <c r="L39" s="20" t="s">
        <v>80</v>
      </c>
      <c r="M39" s="20" t="s">
        <v>6</v>
      </c>
      <c r="N39" s="262" t="s">
        <v>81</v>
      </c>
      <c r="O39" s="251"/>
      <c r="P39" s="2"/>
    </row>
    <row r="40" spans="1:19" ht="16.5" thickBot="1">
      <c r="A40" s="263" t="s">
        <v>82</v>
      </c>
      <c r="B40" s="21" t="s">
        <v>83</v>
      </c>
      <c r="C40" s="21" t="s">
        <v>84</v>
      </c>
      <c r="D40" s="293" t="s">
        <v>84</v>
      </c>
      <c r="E40" s="21" t="s">
        <v>83</v>
      </c>
      <c r="F40" s="21" t="s">
        <v>85</v>
      </c>
      <c r="G40" s="21" t="s">
        <v>86</v>
      </c>
      <c r="H40" s="21" t="s">
        <v>87</v>
      </c>
      <c r="I40" s="21" t="s">
        <v>87</v>
      </c>
      <c r="J40" s="21" t="s">
        <v>87</v>
      </c>
      <c r="K40" s="21" t="s">
        <v>87</v>
      </c>
      <c r="L40" s="18"/>
      <c r="M40" s="21" t="s">
        <v>88</v>
      </c>
      <c r="N40" s="264" t="s">
        <v>89</v>
      </c>
      <c r="O40" s="251"/>
      <c r="P40" s="2"/>
    </row>
    <row r="41" spans="1:19" ht="15.75" thickTop="1">
      <c r="A41" s="254"/>
      <c r="B41" s="23"/>
      <c r="C41" s="24"/>
      <c r="D41" s="24"/>
      <c r="E41" s="183">
        <f t="shared" ref="E41:E50" si="0">ROUND((C41*B41/12)+(D41*B41*(1+$E$38)/12),0)</f>
        <v>0</v>
      </c>
      <c r="F41" s="35"/>
      <c r="G41" s="57"/>
      <c r="H41" s="23">
        <f t="shared" ref="H41:H49" si="1">ISTEXT(F41)*ROUND(IF(F41="T",1,0)*$C$3*E41+IF(F41="R",1,0)*$C$2*E41,0)</f>
        <v>0</v>
      </c>
      <c r="I41" s="25">
        <f t="shared" ref="I41:I49" si="2">((IF(G41&gt;0,1,0))*(IF(G41=1,1,0))*(IF(F41="R",$C$8,$D$8))+(IF(G41=2,1,0))*(IF(F41="R",$C$9,$D$9))+(IF(G41=3,1,0))*(IF(F41="R",$C$10,$D$10))+(IF(G41=4,1,0))*(IF(F41="R",$C$11,$D$11)))*(C41/12)</f>
        <v>0</v>
      </c>
      <c r="J41" s="25">
        <f t="shared" ref="J41:J49" si="3">((IF(G41&gt;0,1,0))*(IF(G41=1,1,0))*(IF(F41="R",$C$8,$D$8))+(IF(G41=2,1,0))*(IF(F41="R",$C$9,$D$9))+(IF(G41=3,1,0))*(IF(F41="R",$C$10,$D$10))+(IF(G41=4,1,0))*(IF(F41="R",$C$11,$D$11)))*(D41/12)</f>
        <v>0</v>
      </c>
      <c r="K41" s="23">
        <f t="shared" ref="K41:K50" si="4">ROUND((I41+J41),0)</f>
        <v>0</v>
      </c>
      <c r="L41" s="23"/>
      <c r="M41" s="183">
        <f t="shared" ref="M41:M50" si="5">H41+K41+L41</f>
        <v>0</v>
      </c>
      <c r="N41" s="280">
        <f t="shared" ref="N41:N50" si="6">E41+M41</f>
        <v>0</v>
      </c>
      <c r="O41" s="278">
        <f>BUDGET!D83</f>
        <v>0</v>
      </c>
      <c r="P41" s="2"/>
    </row>
    <row r="42" spans="1:19">
      <c r="A42" s="258"/>
      <c r="B42" s="26"/>
      <c r="C42" s="27"/>
      <c r="D42" s="27"/>
      <c r="E42" s="182">
        <f t="shared" si="0"/>
        <v>0</v>
      </c>
      <c r="F42" s="21"/>
      <c r="G42" s="46"/>
      <c r="H42" s="26">
        <f t="shared" si="1"/>
        <v>0</v>
      </c>
      <c r="I42" s="28">
        <f t="shared" si="2"/>
        <v>0</v>
      </c>
      <c r="J42" s="28">
        <f t="shared" si="3"/>
        <v>0</v>
      </c>
      <c r="K42" s="26">
        <f t="shared" si="4"/>
        <v>0</v>
      </c>
      <c r="L42" s="26"/>
      <c r="M42" s="182">
        <f t="shared" si="5"/>
        <v>0</v>
      </c>
      <c r="N42" s="266">
        <f t="shared" si="6"/>
        <v>0</v>
      </c>
      <c r="O42" s="251"/>
      <c r="P42" s="2"/>
    </row>
    <row r="43" spans="1:19">
      <c r="A43" s="281" t="s">
        <v>203</v>
      </c>
      <c r="B43" s="276">
        <v>74700</v>
      </c>
      <c r="C43" s="211"/>
      <c r="D43" s="209"/>
      <c r="E43" s="182">
        <f t="shared" si="0"/>
        <v>0</v>
      </c>
      <c r="F43" s="56" t="s">
        <v>146</v>
      </c>
      <c r="G43" s="46">
        <v>4</v>
      </c>
      <c r="H43" s="26">
        <f t="shared" si="1"/>
        <v>0</v>
      </c>
      <c r="I43" s="28">
        <f t="shared" si="2"/>
        <v>0</v>
      </c>
      <c r="J43" s="28">
        <f t="shared" si="3"/>
        <v>0</v>
      </c>
      <c r="K43" s="26">
        <f t="shared" si="4"/>
        <v>0</v>
      </c>
      <c r="L43" s="26"/>
      <c r="M43" s="182">
        <f t="shared" si="5"/>
        <v>0</v>
      </c>
      <c r="N43" s="266">
        <f t="shared" si="6"/>
        <v>0</v>
      </c>
      <c r="O43" s="251"/>
      <c r="P43" s="2"/>
    </row>
    <row r="44" spans="1:19" ht="15.75">
      <c r="A44" s="282"/>
      <c r="B44" s="277"/>
      <c r="C44" s="27"/>
      <c r="D44" s="209"/>
      <c r="E44" s="182">
        <f t="shared" si="0"/>
        <v>0</v>
      </c>
      <c r="F44" s="56" t="s">
        <v>146</v>
      </c>
      <c r="G44" s="46">
        <v>4</v>
      </c>
      <c r="H44" s="26">
        <f t="shared" si="1"/>
        <v>0</v>
      </c>
      <c r="I44" s="28">
        <f t="shared" si="2"/>
        <v>0</v>
      </c>
      <c r="J44" s="28">
        <f t="shared" si="3"/>
        <v>0</v>
      </c>
      <c r="K44" s="26">
        <f t="shared" si="4"/>
        <v>0</v>
      </c>
      <c r="L44" s="26"/>
      <c r="M44" s="182">
        <f>H44+K44+L44</f>
        <v>0</v>
      </c>
      <c r="N44" s="266">
        <f t="shared" si="6"/>
        <v>0</v>
      </c>
      <c r="O44" s="251"/>
      <c r="P44" s="2"/>
    </row>
    <row r="45" spans="1:19">
      <c r="A45" s="283"/>
      <c r="B45" s="277"/>
      <c r="C45" s="27"/>
      <c r="D45" s="209"/>
      <c r="E45" s="182">
        <f t="shared" si="0"/>
        <v>0</v>
      </c>
      <c r="F45" s="56" t="s">
        <v>146</v>
      </c>
      <c r="G45" s="46">
        <v>4</v>
      </c>
      <c r="H45" s="26">
        <f t="shared" si="1"/>
        <v>0</v>
      </c>
      <c r="I45" s="28">
        <f t="shared" si="2"/>
        <v>0</v>
      </c>
      <c r="J45" s="28">
        <f t="shared" si="3"/>
        <v>0</v>
      </c>
      <c r="K45" s="26">
        <f t="shared" si="4"/>
        <v>0</v>
      </c>
      <c r="L45" s="26"/>
      <c r="M45" s="182">
        <f t="shared" si="5"/>
        <v>0</v>
      </c>
      <c r="N45" s="266">
        <f t="shared" si="6"/>
        <v>0</v>
      </c>
      <c r="O45" s="251"/>
      <c r="P45" s="2"/>
    </row>
    <row r="46" spans="1:19">
      <c r="A46" s="258"/>
      <c r="B46" s="277"/>
      <c r="C46" s="27"/>
      <c r="D46" s="210"/>
      <c r="E46" s="182">
        <f t="shared" si="0"/>
        <v>0</v>
      </c>
      <c r="F46" s="21"/>
      <c r="G46" s="46"/>
      <c r="H46" s="26">
        <f t="shared" si="1"/>
        <v>0</v>
      </c>
      <c r="I46" s="28">
        <f t="shared" si="2"/>
        <v>0</v>
      </c>
      <c r="J46" s="28">
        <f t="shared" si="3"/>
        <v>0</v>
      </c>
      <c r="K46" s="26">
        <f t="shared" si="4"/>
        <v>0</v>
      </c>
      <c r="L46" s="26"/>
      <c r="M46" s="182">
        <f t="shared" si="5"/>
        <v>0</v>
      </c>
      <c r="N46" s="266">
        <f t="shared" si="6"/>
        <v>0</v>
      </c>
      <c r="O46" s="251"/>
      <c r="P46" s="2"/>
    </row>
    <row r="47" spans="1:19">
      <c r="A47" s="258"/>
      <c r="B47" s="26"/>
      <c r="C47" s="27"/>
      <c r="D47" s="209"/>
      <c r="E47" s="182">
        <f t="shared" si="0"/>
        <v>0</v>
      </c>
      <c r="F47" s="21"/>
      <c r="G47" s="46"/>
      <c r="H47" s="26">
        <f t="shared" si="1"/>
        <v>0</v>
      </c>
      <c r="I47" s="28">
        <f t="shared" si="2"/>
        <v>0</v>
      </c>
      <c r="J47" s="28">
        <f t="shared" si="3"/>
        <v>0</v>
      </c>
      <c r="K47" s="26">
        <f t="shared" si="4"/>
        <v>0</v>
      </c>
      <c r="L47" s="26"/>
      <c r="M47" s="182">
        <f t="shared" si="5"/>
        <v>0</v>
      </c>
      <c r="N47" s="266">
        <f t="shared" si="6"/>
        <v>0</v>
      </c>
      <c r="O47" s="251"/>
      <c r="P47" s="2"/>
    </row>
    <row r="48" spans="1:19">
      <c r="A48" s="258" t="s">
        <v>90</v>
      </c>
      <c r="B48" s="26"/>
      <c r="C48" s="27"/>
      <c r="D48" s="209"/>
      <c r="E48" s="182">
        <f t="shared" si="0"/>
        <v>0</v>
      </c>
      <c r="F48" s="21"/>
      <c r="G48" s="46"/>
      <c r="H48" s="26">
        <f t="shared" si="1"/>
        <v>0</v>
      </c>
      <c r="I48" s="28">
        <f t="shared" si="2"/>
        <v>0</v>
      </c>
      <c r="J48" s="28">
        <f t="shared" si="3"/>
        <v>0</v>
      </c>
      <c r="K48" s="26">
        <f t="shared" si="4"/>
        <v>0</v>
      </c>
      <c r="L48" s="26"/>
      <c r="M48" s="182">
        <f t="shared" si="5"/>
        <v>0</v>
      </c>
      <c r="N48" s="266">
        <f t="shared" si="6"/>
        <v>0</v>
      </c>
      <c r="O48" s="251">
        <f>N48+N80+N112+N144+N176</f>
        <v>0</v>
      </c>
      <c r="P48" s="2"/>
    </row>
    <row r="49" spans="1:16">
      <c r="A49" s="258"/>
      <c r="B49" s="26"/>
      <c r="C49" s="27"/>
      <c r="D49" s="209"/>
      <c r="E49" s="182">
        <f t="shared" si="0"/>
        <v>0</v>
      </c>
      <c r="F49" s="21"/>
      <c r="G49" s="46"/>
      <c r="H49" s="26">
        <f t="shared" si="1"/>
        <v>0</v>
      </c>
      <c r="I49" s="28">
        <f t="shared" si="2"/>
        <v>0</v>
      </c>
      <c r="J49" s="28">
        <f t="shared" si="3"/>
        <v>0</v>
      </c>
      <c r="K49" s="26">
        <f t="shared" si="4"/>
        <v>0</v>
      </c>
      <c r="L49" s="26"/>
      <c r="M49" s="182">
        <f t="shared" si="5"/>
        <v>0</v>
      </c>
      <c r="N49" s="266">
        <f t="shared" si="6"/>
        <v>0</v>
      </c>
      <c r="O49" s="251"/>
      <c r="P49" s="2" t="s">
        <v>91</v>
      </c>
    </row>
    <row r="50" spans="1:16">
      <c r="A50" s="258" t="s">
        <v>92</v>
      </c>
      <c r="B50" s="26"/>
      <c r="C50" s="27"/>
      <c r="D50" s="27"/>
      <c r="E50" s="182">
        <f t="shared" si="0"/>
        <v>0</v>
      </c>
      <c r="F50" s="21"/>
      <c r="G50" s="46"/>
      <c r="H50" s="26">
        <f>ISTEXT(F50)*ROUND((E50*$C$4),0)</f>
        <v>0</v>
      </c>
      <c r="I50" s="28">
        <f>(((IF(G50&gt;0,1,0))*(IF(G50=1,1,0))*$C$8)+(IF(G50=2,1,0))*($C$9)+(IF(G50=3,1,0))*($C$10)+(IF(G50=4,1,0)*($C$11)))*(C50/12)</f>
        <v>0</v>
      </c>
      <c r="J50" s="28">
        <f>(((IF(G50&gt;0,1,0))*(IF(G50=1,1,0))*$C$8)+(IF(G50=2,1,0))*($C$9)+(IF(G50=3,1,0))*($C$10)+(IF(G50=4,1,0)*($C$11)))*(D50/12)</f>
        <v>0</v>
      </c>
      <c r="K50" s="26">
        <f t="shared" si="4"/>
        <v>0</v>
      </c>
      <c r="L50" s="26"/>
      <c r="M50" s="182">
        <f t="shared" si="5"/>
        <v>0</v>
      </c>
      <c r="N50" s="266">
        <f t="shared" si="6"/>
        <v>0</v>
      </c>
      <c r="O50" s="251"/>
      <c r="P50" s="2"/>
    </row>
    <row r="51" spans="1:16">
      <c r="A51" s="267" t="s">
        <v>93</v>
      </c>
      <c r="B51" s="19">
        <f>SUM(B41:B50)</f>
        <v>74700</v>
      </c>
      <c r="C51" s="29">
        <f>SUM(C41:C50)</f>
        <v>0</v>
      </c>
      <c r="D51" s="29">
        <f>SUM(D41:D50)</f>
        <v>0</v>
      </c>
      <c r="E51" s="19">
        <f>SUM(E41:E50)</f>
        <v>0</v>
      </c>
      <c r="F51" s="30"/>
      <c r="G51" s="31"/>
      <c r="H51" s="19">
        <f t="shared" ref="H51:N51" si="7">SUM(H41:H50)</f>
        <v>0</v>
      </c>
      <c r="I51" s="32">
        <f t="shared" si="7"/>
        <v>0</v>
      </c>
      <c r="J51" s="32">
        <f t="shared" si="7"/>
        <v>0</v>
      </c>
      <c r="K51" s="19">
        <f t="shared" si="7"/>
        <v>0</v>
      </c>
      <c r="L51" s="19">
        <f t="shared" si="7"/>
        <v>0</v>
      </c>
      <c r="M51" s="19">
        <f t="shared" si="7"/>
        <v>0</v>
      </c>
      <c r="N51" s="265">
        <f t="shared" si="7"/>
        <v>0</v>
      </c>
      <c r="O51" s="251"/>
      <c r="P51" s="2"/>
    </row>
    <row r="52" spans="1:16">
      <c r="A52" s="267" t="s">
        <v>94</v>
      </c>
      <c r="B52" s="19"/>
      <c r="C52" s="29"/>
      <c r="D52" s="29"/>
      <c r="E52" s="19"/>
      <c r="F52" s="16"/>
      <c r="G52" s="19"/>
      <c r="H52" s="19"/>
      <c r="I52" s="32"/>
      <c r="J52" s="32"/>
      <c r="K52" s="19"/>
      <c r="L52" s="19"/>
      <c r="M52" s="19"/>
      <c r="N52" s="268"/>
      <c r="O52" s="251"/>
      <c r="P52" s="2"/>
    </row>
    <row r="53" spans="1:16">
      <c r="A53" s="258"/>
      <c r="B53" s="26"/>
      <c r="C53" s="27"/>
      <c r="D53" s="27"/>
      <c r="E53" s="26">
        <f>ROUND((C53*B53/12)+(D53*B53*(1+$E$38)/12),0)</f>
        <v>0</v>
      </c>
      <c r="F53" s="33"/>
      <c r="G53" s="26"/>
      <c r="H53" s="34"/>
      <c r="I53" s="28">
        <f>(((IF(G53&gt;0,1,0))*(IF(G53=1,1,0))*$E$8)+(IF(G53=2,1,0))*($E$9)+(IF(G53=3,1,0))*($E$10)+(IF(G53=4,1,0)*($E$11)))*(C53/12)</f>
        <v>0</v>
      </c>
      <c r="J53" s="28">
        <f>(((IF(G53&gt;0,1,0))*(IF(G53=1,1,0))*$E$8)+(IF(G53=2,1,0))*($E$9)+(IF(G53=3,1,0))*($E$10)+(IF(G53=4,1,0)*($E$11)))*(D53/12)</f>
        <v>0</v>
      </c>
      <c r="K53" s="26">
        <f>ROUND((I53+J53),0)</f>
        <v>0</v>
      </c>
      <c r="L53" s="26"/>
      <c r="M53" s="26">
        <f>H53+K53+L53</f>
        <v>0</v>
      </c>
      <c r="N53" s="266">
        <f>E53+M53</f>
        <v>0</v>
      </c>
      <c r="O53" s="251"/>
      <c r="P53" s="2"/>
    </row>
    <row r="54" spans="1:16">
      <c r="A54" s="284" t="s">
        <v>206</v>
      </c>
      <c r="B54" s="26"/>
      <c r="C54" s="27"/>
      <c r="D54" s="27"/>
      <c r="E54" s="26">
        <f>ROUND((C54*B54/12)+(D54*B54*(1+$E$38)/12),0)</f>
        <v>0</v>
      </c>
      <c r="F54" s="33"/>
      <c r="G54" s="26">
        <v>1</v>
      </c>
      <c r="H54" s="34"/>
      <c r="I54" s="28">
        <f>(((IF(G54&gt;0,1,0))*(IF(G54=1,1,0))*$E$8)+(IF(G54=2,1,0))*($E$9)+(IF(G54=3,1,0))*($E$10)+(IF(G54=4,1,0)*($E$11)))*(C54/12)</f>
        <v>0</v>
      </c>
      <c r="J54" s="28">
        <f>(((IF(G54&gt;0,1,0))*(IF(G54=1,1,0))*$E$8)+(IF(G54=2,1,0))*($E$9)+(IF(G54=3,1,0))*($E$10)+(IF(G54=4,1,0)*($E$11)))*(D54/12)</f>
        <v>0</v>
      </c>
      <c r="K54" s="26">
        <f>ROUND((I54+J54),0)</f>
        <v>0</v>
      </c>
      <c r="L54" s="26"/>
      <c r="M54" s="26">
        <f>H54+K54+L54</f>
        <v>0</v>
      </c>
      <c r="N54" s="266">
        <f>E54+M54</f>
        <v>0</v>
      </c>
      <c r="O54" s="251"/>
      <c r="P54" s="2"/>
    </row>
    <row r="55" spans="1:16">
      <c r="A55" s="258"/>
      <c r="B55" s="26"/>
      <c r="C55" s="27"/>
      <c r="D55" s="27"/>
      <c r="E55" s="26">
        <f>ROUND((C55*B55/12)+(D55*B55*(1+$E$38)/12),0)</f>
        <v>0</v>
      </c>
      <c r="F55" s="33"/>
      <c r="G55" s="26"/>
      <c r="H55" s="34"/>
      <c r="I55" s="28">
        <f>(((IF(G55&gt;0,1,0))*(IF(G55=1,1,0))*$E$8)+(IF(G55=2,1,0))*($E$9)+(IF(G55=3,1,0))*($E$10)+(IF(G55=4,1,0)*($E$11)))*(C55/12)</f>
        <v>0</v>
      </c>
      <c r="J55" s="28">
        <f>(((IF(G55&gt;0,1,0))*(IF(G55=1,1,0))*$E$8)+(IF(G55=2,1,0))*($E$9)+(IF(G55=3,1,0))*($E$10)+(IF(G55=4,1,0)*($E$11)))*(D55/12)</f>
        <v>0</v>
      </c>
      <c r="K55" s="26">
        <f>ROUND((I55+J55),0)</f>
        <v>0</v>
      </c>
      <c r="L55" s="26"/>
      <c r="M55" s="26">
        <f>H55+K55+L55</f>
        <v>0</v>
      </c>
      <c r="N55" s="266">
        <f>E55+M55</f>
        <v>0</v>
      </c>
      <c r="O55" s="251"/>
      <c r="P55" s="2"/>
    </row>
    <row r="56" spans="1:16">
      <c r="A56" s="258"/>
      <c r="B56" s="26"/>
      <c r="C56" s="27"/>
      <c r="D56" s="27"/>
      <c r="E56" s="26">
        <f>ROUND((C56*B56/12)+(D56*B56*(1+$E$38)/12),0)</f>
        <v>0</v>
      </c>
      <c r="F56" s="33"/>
      <c r="G56" s="26"/>
      <c r="H56" s="34"/>
      <c r="I56" s="28">
        <f>(((IF(G56&gt;0,1,0))*(IF(G56=1,1,0))*$E$8)+(IF(G56=2,1,0))*($E$9)+(IF(G56=3,1,0))*($E$10)+(IF(G56=4,1,0)*($E$11)))*(C56/12)</f>
        <v>0</v>
      </c>
      <c r="J56" s="28">
        <f>(((IF(G56&gt;0,1,0))*(IF(G56=1,1,0))*$E$8)+(IF(G56=2,1,0))*($E$9)+(IF(G56=3,1,0))*($E$10)+(IF(G56=4,1,0)*($E$11)))*(D56/12)</f>
        <v>0</v>
      </c>
      <c r="K56" s="26">
        <f>ROUND((I56+J56),0)</f>
        <v>0</v>
      </c>
      <c r="L56" s="26"/>
      <c r="M56" s="26">
        <f>H56+K56+L56</f>
        <v>0</v>
      </c>
      <c r="N56" s="266">
        <f>E56+M56</f>
        <v>0</v>
      </c>
      <c r="O56" s="251"/>
      <c r="P56" s="2"/>
    </row>
    <row r="57" spans="1:16" ht="15.75" thickBot="1">
      <c r="A57" s="267" t="s">
        <v>95</v>
      </c>
      <c r="B57" s="19">
        <f>SUM(B52:B56)</f>
        <v>0</v>
      </c>
      <c r="C57" s="29">
        <f>SUM(C52:C56)</f>
        <v>0</v>
      </c>
      <c r="D57" s="29">
        <f>SUM(D52:D56)</f>
        <v>0</v>
      </c>
      <c r="E57" s="19">
        <f>SUM(E52:E56)</f>
        <v>0</v>
      </c>
      <c r="F57" s="30"/>
      <c r="G57" s="31"/>
      <c r="H57" s="31"/>
      <c r="I57" s="32">
        <f t="shared" ref="I57:N57" si="8">SUM(I52:I56)</f>
        <v>0</v>
      </c>
      <c r="J57" s="32">
        <f t="shared" si="8"/>
        <v>0</v>
      </c>
      <c r="K57" s="19">
        <f t="shared" si="8"/>
        <v>0</v>
      </c>
      <c r="L57" s="19">
        <f t="shared" si="8"/>
        <v>0</v>
      </c>
      <c r="M57" s="19">
        <f t="shared" si="8"/>
        <v>0</v>
      </c>
      <c r="N57" s="265">
        <f t="shared" si="8"/>
        <v>0</v>
      </c>
      <c r="O57" s="251"/>
      <c r="P57" s="2"/>
    </row>
    <row r="58" spans="1:16" ht="16.5" thickTop="1" thickBot="1">
      <c r="A58" s="269" t="s">
        <v>96</v>
      </c>
      <c r="B58" s="270">
        <f>B51+B57</f>
        <v>74700</v>
      </c>
      <c r="C58" s="271">
        <f>C51+C57</f>
        <v>0</v>
      </c>
      <c r="D58" s="271">
        <f>D51+D57</f>
        <v>0</v>
      </c>
      <c r="E58" s="270">
        <f>E51+E57</f>
        <v>0</v>
      </c>
      <c r="F58" s="272"/>
      <c r="G58" s="273"/>
      <c r="H58" s="270">
        <f t="shared" ref="H58:N58" si="9">H51+H57</f>
        <v>0</v>
      </c>
      <c r="I58" s="274">
        <f t="shared" si="9"/>
        <v>0</v>
      </c>
      <c r="J58" s="274">
        <f t="shared" si="9"/>
        <v>0</v>
      </c>
      <c r="K58" s="270">
        <f t="shared" si="9"/>
        <v>0</v>
      </c>
      <c r="L58" s="270">
        <f t="shared" si="9"/>
        <v>0</v>
      </c>
      <c r="M58" s="270">
        <f t="shared" si="9"/>
        <v>0</v>
      </c>
      <c r="N58" s="275">
        <f t="shared" si="9"/>
        <v>0</v>
      </c>
      <c r="O58" s="251"/>
      <c r="P58" s="2"/>
    </row>
    <row r="59" spans="1:16" ht="15.75" thickTop="1">
      <c r="A59" s="251"/>
      <c r="B59" s="252"/>
      <c r="C59" s="253"/>
      <c r="D59" s="253"/>
      <c r="E59" s="252"/>
      <c r="F59" s="251"/>
      <c r="G59" s="252"/>
      <c r="H59" s="252"/>
      <c r="I59" s="251"/>
      <c r="J59" s="251"/>
      <c r="K59" s="252"/>
      <c r="L59" s="252"/>
      <c r="M59" s="252"/>
      <c r="N59" s="251"/>
      <c r="O59" s="2"/>
      <c r="P59" s="2"/>
    </row>
    <row r="60" spans="1:16">
      <c r="A60" s="2" t="s">
        <v>97</v>
      </c>
      <c r="B60" s="41"/>
      <c r="C60" s="8"/>
      <c r="D60" s="8"/>
      <c r="E60" s="41"/>
      <c r="F60" s="2"/>
      <c r="G60" s="41"/>
      <c r="H60" s="41"/>
      <c r="I60" s="2"/>
      <c r="J60" s="2"/>
      <c r="K60" s="41"/>
      <c r="L60" s="41"/>
      <c r="M60" s="41"/>
      <c r="N60" s="2"/>
      <c r="O60" s="2"/>
      <c r="P60" s="2"/>
    </row>
    <row r="61" spans="1:16" ht="15.75">
      <c r="A61" s="2"/>
      <c r="B61" s="41"/>
      <c r="C61" s="8"/>
      <c r="D61" s="8"/>
      <c r="E61" s="42" t="s">
        <v>98</v>
      </c>
      <c r="F61" s="1"/>
      <c r="G61" s="42">
        <f>551*8</f>
        <v>4408</v>
      </c>
      <c r="H61" s="41"/>
      <c r="I61" s="2"/>
      <c r="J61" s="2"/>
      <c r="K61" s="41"/>
      <c r="L61" s="41"/>
      <c r="M61" s="41"/>
      <c r="N61" s="2"/>
      <c r="O61" s="2"/>
      <c r="P61" s="2"/>
    </row>
    <row r="62" spans="1:16" ht="15.75">
      <c r="A62" s="2" t="s">
        <v>99</v>
      </c>
      <c r="B62" s="41" t="s">
        <v>100</v>
      </c>
      <c r="C62" s="8"/>
      <c r="D62" s="8"/>
      <c r="E62" s="42" t="s">
        <v>101</v>
      </c>
      <c r="F62" s="1"/>
      <c r="G62" s="42">
        <f>551*8</f>
        <v>4408</v>
      </c>
      <c r="H62" s="41"/>
      <c r="I62" s="2"/>
      <c r="J62" s="2"/>
      <c r="K62" s="41"/>
      <c r="L62" s="41"/>
      <c r="M62" s="41"/>
      <c r="N62" s="2"/>
      <c r="O62" s="2"/>
      <c r="P62" s="2"/>
    </row>
    <row r="63" spans="1:16" ht="16.5" thickBot="1">
      <c r="A63" s="2"/>
      <c r="B63" s="41" t="s">
        <v>102</v>
      </c>
      <c r="C63" s="8"/>
      <c r="D63" s="8"/>
      <c r="E63" s="42" t="s">
        <v>103</v>
      </c>
      <c r="F63" s="1"/>
      <c r="G63" s="42">
        <f>551*4</f>
        <v>2204</v>
      </c>
      <c r="H63" s="42"/>
      <c r="I63" s="2"/>
      <c r="J63" s="2"/>
      <c r="K63" s="41"/>
      <c r="L63" s="41"/>
      <c r="M63" s="41"/>
      <c r="N63" s="2"/>
      <c r="O63" s="2"/>
      <c r="P63" s="2"/>
    </row>
    <row r="64" spans="1:16" ht="17.25" thickTop="1" thickBot="1">
      <c r="A64" s="2"/>
      <c r="B64" s="41" t="s">
        <v>104</v>
      </c>
      <c r="C64" s="8"/>
      <c r="D64" s="8"/>
      <c r="E64" s="291" t="s">
        <v>105</v>
      </c>
      <c r="F64" s="285"/>
      <c r="G64" s="290">
        <f>SUM(G61:G63)</f>
        <v>11020</v>
      </c>
      <c r="H64" s="42"/>
      <c r="I64" s="2"/>
      <c r="J64" s="2"/>
      <c r="K64" s="41"/>
      <c r="L64" s="41"/>
      <c r="M64" s="41"/>
      <c r="N64" s="2"/>
      <c r="O64" s="2"/>
      <c r="P64" s="2"/>
    </row>
    <row r="65" spans="1:16" ht="15.75" thickTop="1">
      <c r="A65" s="2"/>
      <c r="B65" s="41" t="s">
        <v>106</v>
      </c>
      <c r="C65" s="8"/>
      <c r="D65" s="8"/>
      <c r="E65" s="41"/>
      <c r="F65" s="2"/>
      <c r="G65" s="38"/>
      <c r="H65" s="41"/>
      <c r="I65" s="2"/>
      <c r="J65" s="2"/>
      <c r="K65" s="41"/>
      <c r="L65" s="41"/>
      <c r="M65" s="41"/>
      <c r="N65" s="2"/>
      <c r="O65" s="2"/>
      <c r="P65" s="2"/>
    </row>
    <row r="66" spans="1:16">
      <c r="A66" s="2"/>
      <c r="B66" s="2"/>
      <c r="C66" s="2"/>
      <c r="D66" s="2"/>
      <c r="E66" s="2" t="s">
        <v>107</v>
      </c>
      <c r="F66" s="2"/>
      <c r="G66" s="2" t="s">
        <v>139</v>
      </c>
      <c r="H66" s="2"/>
      <c r="I66" s="2"/>
      <c r="J66" s="2"/>
      <c r="K66" s="2"/>
      <c r="L66" s="2"/>
      <c r="M66" s="2"/>
      <c r="N66" s="2"/>
      <c r="O66" s="2"/>
      <c r="P66" s="2"/>
    </row>
    <row r="67" spans="1:1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.75" thickBot="1">
      <c r="A68" s="41" t="s">
        <v>109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.75" thickTop="1">
      <c r="A69" s="254" t="s">
        <v>70</v>
      </c>
      <c r="B69" s="255"/>
      <c r="C69" s="256"/>
      <c r="D69" s="256"/>
      <c r="E69" s="255" t="s">
        <v>108</v>
      </c>
      <c r="F69" s="5"/>
      <c r="G69" s="255"/>
      <c r="H69" s="255"/>
      <c r="I69" s="5"/>
      <c r="J69" s="5"/>
      <c r="K69" s="255"/>
      <c r="L69" s="255"/>
      <c r="M69" s="255"/>
      <c r="N69" s="257"/>
      <c r="O69" s="251"/>
      <c r="P69" s="2"/>
    </row>
    <row r="70" spans="1:16">
      <c r="A70" s="258" t="s">
        <v>72</v>
      </c>
      <c r="B70" s="252" t="s">
        <v>109</v>
      </c>
      <c r="C70" s="253"/>
      <c r="D70" s="253" t="s">
        <v>109</v>
      </c>
      <c r="E70" s="259">
        <f>$E$38</f>
        <v>0.05</v>
      </c>
      <c r="F70" s="251"/>
      <c r="G70" s="252"/>
      <c r="H70" s="252"/>
      <c r="I70" s="251"/>
      <c r="J70" s="251"/>
      <c r="K70" s="252"/>
      <c r="L70" s="252"/>
      <c r="M70" s="252"/>
      <c r="N70" s="260"/>
      <c r="O70" s="251"/>
      <c r="P70" s="2"/>
    </row>
    <row r="71" spans="1:16" ht="15.75">
      <c r="A71" s="261" t="s">
        <v>75</v>
      </c>
      <c r="B71" s="19" t="str">
        <f>A27</f>
        <v xml:space="preserve">   FY 14</v>
      </c>
      <c r="C71" s="29" t="str">
        <f>A27</f>
        <v xml:space="preserve">   FY 14</v>
      </c>
      <c r="D71" s="294" t="str">
        <f>A28</f>
        <v xml:space="preserve">   FY 15</v>
      </c>
      <c r="E71" s="45" t="s">
        <v>76</v>
      </c>
      <c r="F71" s="20" t="s">
        <v>40</v>
      </c>
      <c r="G71" s="45" t="s">
        <v>38</v>
      </c>
      <c r="H71" s="20" t="s">
        <v>77</v>
      </c>
      <c r="I71" s="20" t="s">
        <v>78</v>
      </c>
      <c r="J71" s="20" t="s">
        <v>79</v>
      </c>
      <c r="K71" s="45" t="s">
        <v>38</v>
      </c>
      <c r="L71" s="45" t="s">
        <v>80</v>
      </c>
      <c r="M71" s="45" t="s">
        <v>6</v>
      </c>
      <c r="N71" s="262" t="s">
        <v>81</v>
      </c>
      <c r="O71" s="251"/>
      <c r="P71" s="2"/>
    </row>
    <row r="72" spans="1:16" ht="15.75">
      <c r="A72" s="263" t="s">
        <v>82</v>
      </c>
      <c r="B72" s="46" t="s">
        <v>83</v>
      </c>
      <c r="C72" s="47" t="s">
        <v>84</v>
      </c>
      <c r="D72" s="295" t="s">
        <v>84</v>
      </c>
      <c r="E72" s="46" t="s">
        <v>83</v>
      </c>
      <c r="F72" s="21" t="s">
        <v>85</v>
      </c>
      <c r="G72" s="46" t="s">
        <v>86</v>
      </c>
      <c r="H72" s="46" t="s">
        <v>87</v>
      </c>
      <c r="I72" s="21" t="s">
        <v>87</v>
      </c>
      <c r="J72" s="21" t="s">
        <v>87</v>
      </c>
      <c r="K72" s="46" t="s">
        <v>87</v>
      </c>
      <c r="L72" s="26"/>
      <c r="M72" s="46" t="s">
        <v>88</v>
      </c>
      <c r="N72" s="264" t="s">
        <v>89</v>
      </c>
      <c r="O72" s="251"/>
      <c r="P72" s="2"/>
    </row>
    <row r="73" spans="1:16">
      <c r="A73" s="261">
        <f t="shared" ref="A73:A82" si="10">A41</f>
        <v>0</v>
      </c>
      <c r="B73" s="19">
        <f t="shared" ref="B73:B82" si="11">B41*(1+$E$38)</f>
        <v>0</v>
      </c>
      <c r="C73" s="29"/>
      <c r="D73" s="29"/>
      <c r="E73" s="19">
        <f t="shared" ref="E73:E82" si="12">ROUND((C73*B73/12)+(D73*B73*(1+$E$38)/12),0)</f>
        <v>0</v>
      </c>
      <c r="F73" s="20">
        <f t="shared" ref="F73:G82" si="13">F41</f>
        <v>0</v>
      </c>
      <c r="G73" s="45">
        <f t="shared" si="13"/>
        <v>0</v>
      </c>
      <c r="H73" s="19">
        <f t="shared" ref="H73:H81" si="14">ROUND(IF(F73="T",1,0)*$C$3*E73+IF(F73="R",1,0)*$C$2*E73,0)</f>
        <v>0</v>
      </c>
      <c r="I73" s="32">
        <f t="shared" ref="I73:I81" si="15">((IF(G73&gt;0,1,0))*(IF(G73=1,1,0))*(IF(F73="R",$C$8,$D$8))+(IF(G73=2,1,0))*(IF(F73="R",$C$9,$D$9))+(IF(G73=3,1,0))*(IF(F73="R",$C$10,$D$10))+(IF(G73=4,1,0))*(IF(F73="R",$C$11,$D$11)))*(C73/12)</f>
        <v>0</v>
      </c>
      <c r="J73" s="32">
        <f t="shared" ref="J73:J81" si="16">((IF(G73&gt;0,1,0))*(IF(G73=1,1,0))*(IF(F73="R",$C$8,$D$8))+(IF(G73=2,1,0))*(IF(F73="R",$C$9,$D$9))+(IF(G73=3,1,0))*(IF(F73="R",$C$10,$D$10))+(IF(G73=4,1,0))*(IF(F73="R",$C$11,$D$11)))*(D73/12)</f>
        <v>0</v>
      </c>
      <c r="K73" s="19">
        <f t="shared" ref="K73:K82" si="17">ROUND((I73+J73),0)</f>
        <v>0</v>
      </c>
      <c r="L73" s="19">
        <f t="shared" ref="L73:L82" si="18">ROUND(+L41*(1+$E$38),0)</f>
        <v>0</v>
      </c>
      <c r="M73" s="19">
        <f t="shared" ref="M73:M82" si="19">H73+K73+L73</f>
        <v>0</v>
      </c>
      <c r="N73" s="265">
        <f t="shared" ref="N73:N82" si="20">E73+M73</f>
        <v>0</v>
      </c>
      <c r="O73" s="251"/>
      <c r="P73" s="2"/>
    </row>
    <row r="74" spans="1:16">
      <c r="A74" s="258">
        <f t="shared" si="10"/>
        <v>0</v>
      </c>
      <c r="B74" s="26">
        <f t="shared" si="11"/>
        <v>0</v>
      </c>
      <c r="C74" s="27"/>
      <c r="D74" s="27"/>
      <c r="E74" s="26">
        <f t="shared" si="12"/>
        <v>0</v>
      </c>
      <c r="F74" s="21">
        <f t="shared" si="13"/>
        <v>0</v>
      </c>
      <c r="G74" s="46">
        <f t="shared" si="13"/>
        <v>0</v>
      </c>
      <c r="H74" s="26">
        <f t="shared" si="14"/>
        <v>0</v>
      </c>
      <c r="I74" s="28">
        <f t="shared" si="15"/>
        <v>0</v>
      </c>
      <c r="J74" s="28">
        <f t="shared" si="16"/>
        <v>0</v>
      </c>
      <c r="K74" s="26">
        <f t="shared" si="17"/>
        <v>0</v>
      </c>
      <c r="L74" s="26">
        <f t="shared" si="18"/>
        <v>0</v>
      </c>
      <c r="M74" s="26">
        <f t="shared" si="19"/>
        <v>0</v>
      </c>
      <c r="N74" s="266">
        <f t="shared" si="20"/>
        <v>0</v>
      </c>
      <c r="O74" s="251"/>
      <c r="P74" s="2"/>
    </row>
    <row r="75" spans="1:16">
      <c r="A75" s="258" t="str">
        <f t="shared" si="10"/>
        <v>TASK LEADER</v>
      </c>
      <c r="B75" s="26">
        <f t="shared" si="11"/>
        <v>78435</v>
      </c>
      <c r="C75" s="27"/>
      <c r="D75" s="27"/>
      <c r="E75" s="58">
        <f t="shared" si="12"/>
        <v>0</v>
      </c>
      <c r="F75" s="21" t="str">
        <f t="shared" si="13"/>
        <v>t</v>
      </c>
      <c r="G75" s="46">
        <f t="shared" si="13"/>
        <v>4</v>
      </c>
      <c r="H75" s="26">
        <f t="shared" si="14"/>
        <v>0</v>
      </c>
      <c r="I75" s="28">
        <f t="shared" si="15"/>
        <v>0</v>
      </c>
      <c r="J75" s="28">
        <f t="shared" si="16"/>
        <v>0</v>
      </c>
      <c r="K75" s="26">
        <f t="shared" si="17"/>
        <v>0</v>
      </c>
      <c r="L75" s="26">
        <f t="shared" si="18"/>
        <v>0</v>
      </c>
      <c r="M75" s="58">
        <f t="shared" si="19"/>
        <v>0</v>
      </c>
      <c r="N75" s="266">
        <f t="shared" si="20"/>
        <v>0</v>
      </c>
      <c r="O75" s="251"/>
      <c r="P75" s="2"/>
    </row>
    <row r="76" spans="1:16">
      <c r="A76" s="258">
        <f t="shared" si="10"/>
        <v>0</v>
      </c>
      <c r="B76" s="26">
        <f t="shared" si="11"/>
        <v>0</v>
      </c>
      <c r="C76" s="27"/>
      <c r="D76" s="27"/>
      <c r="E76" s="26">
        <f t="shared" si="12"/>
        <v>0</v>
      </c>
      <c r="F76" s="21" t="str">
        <f>F44</f>
        <v>t</v>
      </c>
      <c r="G76" s="46">
        <f>G44</f>
        <v>4</v>
      </c>
      <c r="H76" s="26">
        <f t="shared" si="14"/>
        <v>0</v>
      </c>
      <c r="I76" s="28">
        <f t="shared" si="15"/>
        <v>0</v>
      </c>
      <c r="J76" s="28">
        <f t="shared" si="16"/>
        <v>0</v>
      </c>
      <c r="K76" s="26">
        <f t="shared" si="17"/>
        <v>0</v>
      </c>
      <c r="L76" s="26">
        <f t="shared" si="18"/>
        <v>0</v>
      </c>
      <c r="M76" s="26">
        <f t="shared" si="19"/>
        <v>0</v>
      </c>
      <c r="N76" s="266">
        <f t="shared" si="20"/>
        <v>0</v>
      </c>
      <c r="O76" s="251"/>
      <c r="P76" s="2"/>
    </row>
    <row r="77" spans="1:16">
      <c r="A77" s="258">
        <f t="shared" si="10"/>
        <v>0</v>
      </c>
      <c r="B77" s="26">
        <f t="shared" si="11"/>
        <v>0</v>
      </c>
      <c r="C77" s="27"/>
      <c r="D77" s="27"/>
      <c r="E77" s="26">
        <f t="shared" si="12"/>
        <v>0</v>
      </c>
      <c r="F77" s="21" t="str">
        <f>F45</f>
        <v>t</v>
      </c>
      <c r="G77" s="46">
        <f>G45</f>
        <v>4</v>
      </c>
      <c r="H77" s="26">
        <f t="shared" si="14"/>
        <v>0</v>
      </c>
      <c r="I77" s="28">
        <f t="shared" si="15"/>
        <v>0</v>
      </c>
      <c r="J77" s="28">
        <f t="shared" si="16"/>
        <v>0</v>
      </c>
      <c r="K77" s="26">
        <f t="shared" si="17"/>
        <v>0</v>
      </c>
      <c r="L77" s="26">
        <f t="shared" si="18"/>
        <v>0</v>
      </c>
      <c r="M77" s="26">
        <f t="shared" si="19"/>
        <v>0</v>
      </c>
      <c r="N77" s="266">
        <f t="shared" si="20"/>
        <v>0</v>
      </c>
      <c r="O77" s="251"/>
      <c r="P77" s="2"/>
    </row>
    <row r="78" spans="1:16">
      <c r="A78" s="258">
        <f t="shared" si="10"/>
        <v>0</v>
      </c>
      <c r="B78" s="26">
        <f t="shared" si="11"/>
        <v>0</v>
      </c>
      <c r="C78" s="27"/>
      <c r="D78" s="27"/>
      <c r="E78" s="26">
        <f t="shared" si="12"/>
        <v>0</v>
      </c>
      <c r="F78" s="21">
        <f t="shared" si="13"/>
        <v>0</v>
      </c>
      <c r="G78" s="46">
        <f t="shared" si="13"/>
        <v>0</v>
      </c>
      <c r="H78" s="26">
        <f t="shared" si="14"/>
        <v>0</v>
      </c>
      <c r="I78" s="28">
        <f t="shared" si="15"/>
        <v>0</v>
      </c>
      <c r="J78" s="28">
        <f t="shared" si="16"/>
        <v>0</v>
      </c>
      <c r="K78" s="26">
        <f t="shared" si="17"/>
        <v>0</v>
      </c>
      <c r="L78" s="26">
        <f t="shared" si="18"/>
        <v>0</v>
      </c>
      <c r="M78" s="26">
        <f t="shared" si="19"/>
        <v>0</v>
      </c>
      <c r="N78" s="266">
        <f t="shared" si="20"/>
        <v>0</v>
      </c>
      <c r="O78" s="251"/>
      <c r="P78" s="2"/>
    </row>
    <row r="79" spans="1:16">
      <c r="A79" s="258">
        <f t="shared" si="10"/>
        <v>0</v>
      </c>
      <c r="B79" s="26">
        <f t="shared" si="11"/>
        <v>0</v>
      </c>
      <c r="C79" s="27"/>
      <c r="D79" s="27"/>
      <c r="E79" s="26">
        <f t="shared" si="12"/>
        <v>0</v>
      </c>
      <c r="F79" s="21">
        <f t="shared" si="13"/>
        <v>0</v>
      </c>
      <c r="G79" s="46">
        <f t="shared" si="13"/>
        <v>0</v>
      </c>
      <c r="H79" s="26">
        <f t="shared" si="14"/>
        <v>0</v>
      </c>
      <c r="I79" s="28">
        <f t="shared" si="15"/>
        <v>0</v>
      </c>
      <c r="J79" s="28">
        <f t="shared" si="16"/>
        <v>0</v>
      </c>
      <c r="K79" s="26">
        <f t="shared" si="17"/>
        <v>0</v>
      </c>
      <c r="L79" s="26">
        <f t="shared" si="18"/>
        <v>0</v>
      </c>
      <c r="M79" s="26">
        <f t="shared" si="19"/>
        <v>0</v>
      </c>
      <c r="N79" s="266">
        <f t="shared" si="20"/>
        <v>0</v>
      </c>
      <c r="O79" s="251"/>
      <c r="P79" s="2"/>
    </row>
    <row r="80" spans="1:16">
      <c r="A80" s="258" t="str">
        <f t="shared" si="10"/>
        <v>LAB MANAGER</v>
      </c>
      <c r="B80" s="26">
        <f t="shared" si="11"/>
        <v>0</v>
      </c>
      <c r="C80" s="27"/>
      <c r="D80" s="52"/>
      <c r="E80" s="252">
        <f t="shared" si="12"/>
        <v>0</v>
      </c>
      <c r="F80" s="21">
        <f t="shared" si="13"/>
        <v>0</v>
      </c>
      <c r="G80" s="46">
        <f t="shared" si="13"/>
        <v>0</v>
      </c>
      <c r="H80" s="26">
        <f t="shared" si="14"/>
        <v>0</v>
      </c>
      <c r="I80" s="28">
        <f t="shared" si="15"/>
        <v>0</v>
      </c>
      <c r="J80" s="28">
        <f t="shared" si="16"/>
        <v>0</v>
      </c>
      <c r="K80" s="26">
        <f t="shared" si="17"/>
        <v>0</v>
      </c>
      <c r="L80" s="26">
        <f t="shared" si="18"/>
        <v>0</v>
      </c>
      <c r="M80" s="26">
        <f t="shared" si="19"/>
        <v>0</v>
      </c>
      <c r="N80" s="266">
        <f t="shared" si="20"/>
        <v>0</v>
      </c>
      <c r="O80" s="251"/>
      <c r="P80" s="2"/>
    </row>
    <row r="81" spans="1:16">
      <c r="A81" s="258">
        <f t="shared" si="10"/>
        <v>0</v>
      </c>
      <c r="B81" s="26">
        <f t="shared" si="11"/>
        <v>0</v>
      </c>
      <c r="C81" s="27"/>
      <c r="D81" s="27"/>
      <c r="E81" s="26">
        <f t="shared" si="12"/>
        <v>0</v>
      </c>
      <c r="F81" s="21">
        <f t="shared" si="13"/>
        <v>0</v>
      </c>
      <c r="G81" s="46">
        <f t="shared" si="13"/>
        <v>0</v>
      </c>
      <c r="H81" s="26">
        <f t="shared" si="14"/>
        <v>0</v>
      </c>
      <c r="I81" s="28">
        <f t="shared" si="15"/>
        <v>0</v>
      </c>
      <c r="J81" s="28">
        <f t="shared" si="16"/>
        <v>0</v>
      </c>
      <c r="K81" s="26">
        <f t="shared" si="17"/>
        <v>0</v>
      </c>
      <c r="L81" s="26">
        <f t="shared" si="18"/>
        <v>0</v>
      </c>
      <c r="M81" s="26">
        <f t="shared" si="19"/>
        <v>0</v>
      </c>
      <c r="N81" s="266">
        <f t="shared" si="20"/>
        <v>0</v>
      </c>
      <c r="O81" s="251"/>
      <c r="P81" s="2"/>
    </row>
    <row r="82" spans="1:16">
      <c r="A82" s="258" t="str">
        <f t="shared" si="10"/>
        <v>CLASS LINE ONLY</v>
      </c>
      <c r="B82" s="26">
        <f t="shared" si="11"/>
        <v>0</v>
      </c>
      <c r="C82" s="27"/>
      <c r="D82" s="27"/>
      <c r="E82" s="26">
        <f t="shared" si="12"/>
        <v>0</v>
      </c>
      <c r="F82" s="21">
        <f t="shared" si="13"/>
        <v>0</v>
      </c>
      <c r="G82" s="46">
        <f t="shared" si="13"/>
        <v>0</v>
      </c>
      <c r="H82" s="26">
        <f>ROUND(($C$4*$E82),0)</f>
        <v>0</v>
      </c>
      <c r="I82" s="28">
        <f>(((IF(G82&gt;0,1,0))*(IF(G82=1,1,0))*$C$8)+(IF(G82=2,1,0))*($C$9)+(IF(G82=3,1,0))*($C$10)+(IF(G82=4,1,0)*($C$11)))*(C82/12)</f>
        <v>0</v>
      </c>
      <c r="J82" s="28">
        <f>(((IF(G82&gt;0,1,0))*(IF(G82=1,1,0))*$C$8)+(IF(G82=2,1,0))*($C$9)+(IF(G82=3,1,0))*($C$10)+(IF(G82=4,1,0)*($C$11)))*(D82/12)</f>
        <v>0</v>
      </c>
      <c r="K82" s="26">
        <f t="shared" si="17"/>
        <v>0</v>
      </c>
      <c r="L82" s="26">
        <f t="shared" si="18"/>
        <v>0</v>
      </c>
      <c r="M82" s="26">
        <f t="shared" si="19"/>
        <v>0</v>
      </c>
      <c r="N82" s="266">
        <f t="shared" si="20"/>
        <v>0</v>
      </c>
      <c r="O82" s="251"/>
      <c r="P82" s="2"/>
    </row>
    <row r="83" spans="1:16">
      <c r="A83" s="267" t="s">
        <v>93</v>
      </c>
      <c r="B83" s="19">
        <f>SUM(B73:B82)</f>
        <v>78435</v>
      </c>
      <c r="C83" s="29">
        <f>SUM(C73:C82)</f>
        <v>0</v>
      </c>
      <c r="D83" s="29">
        <f>SUM(D73:D82)</f>
        <v>0</v>
      </c>
      <c r="E83" s="19">
        <f>SUM(E73:E82)</f>
        <v>0</v>
      </c>
      <c r="F83" s="30"/>
      <c r="G83" s="31"/>
      <c r="H83" s="19">
        <f t="shared" ref="H83:N83" si="21">SUM(H73:H82)</f>
        <v>0</v>
      </c>
      <c r="I83" s="32">
        <f t="shared" si="21"/>
        <v>0</v>
      </c>
      <c r="J83" s="32">
        <f t="shared" si="21"/>
        <v>0</v>
      </c>
      <c r="K83" s="19">
        <f t="shared" si="21"/>
        <v>0</v>
      </c>
      <c r="L83" s="19">
        <f t="shared" si="21"/>
        <v>0</v>
      </c>
      <c r="M83" s="19">
        <f t="shared" si="21"/>
        <v>0</v>
      </c>
      <c r="N83" s="265">
        <f t="shared" si="21"/>
        <v>0</v>
      </c>
      <c r="O83" s="251"/>
      <c r="P83" s="2"/>
    </row>
    <row r="84" spans="1:16">
      <c r="A84" s="267" t="s">
        <v>94</v>
      </c>
      <c r="B84" s="19"/>
      <c r="C84" s="29"/>
      <c r="D84" s="29"/>
      <c r="E84" s="19"/>
      <c r="F84" s="16"/>
      <c r="G84" s="19"/>
      <c r="H84" s="19"/>
      <c r="I84" s="32"/>
      <c r="J84" s="32"/>
      <c r="K84" s="19"/>
      <c r="L84" s="19"/>
      <c r="M84" s="19"/>
      <c r="N84" s="268"/>
      <c r="O84" s="251"/>
      <c r="P84" s="2"/>
    </row>
    <row r="85" spans="1:16">
      <c r="A85" s="258">
        <f>A53</f>
        <v>0</v>
      </c>
      <c r="B85" s="26">
        <f>B53*(1+$E$38)</f>
        <v>0</v>
      </c>
      <c r="C85" s="27"/>
      <c r="D85" s="27"/>
      <c r="E85" s="26">
        <f>ROUND((C85*B85/12)+(D85*B85*(1+$E$38)/12),0)</f>
        <v>0</v>
      </c>
      <c r="F85" s="33"/>
      <c r="G85" s="26">
        <f>G53</f>
        <v>0</v>
      </c>
      <c r="H85" s="34"/>
      <c r="I85" s="28">
        <f>(((IF(G85&gt;0,1,0))*(IF(G85=1,1,0))*$E$8)+(IF(G85=2,1,0))*($E$9)+(IF(G85=3,1,0))*($E$10)+(IF(G85=4,1,0)*($E$11)))*(C85/12)</f>
        <v>0</v>
      </c>
      <c r="J85" s="28">
        <f>(((IF(G85&gt;0,1,0))*(IF(G85=1,1,0))*$E$8)+(IF(G85=2,1,0))*($E$9)+(IF(G85=3,1,0))*($E$10)+(IF(G85=4,1,0)*($E$11)))*(D85/12)</f>
        <v>0</v>
      </c>
      <c r="K85" s="26">
        <f>ROUND((I85+J85),0)</f>
        <v>0</v>
      </c>
      <c r="L85" s="26">
        <f>ROUND(+L53*(1+$E$38),0)</f>
        <v>0</v>
      </c>
      <c r="M85" s="26">
        <f>H85+K85+L85</f>
        <v>0</v>
      </c>
      <c r="N85" s="266">
        <f>E85+M85</f>
        <v>0</v>
      </c>
      <c r="O85" s="251"/>
      <c r="P85" s="2"/>
    </row>
    <row r="86" spans="1:16">
      <c r="A86" s="258" t="str">
        <f>A54</f>
        <v>GRA #1</v>
      </c>
      <c r="B86" s="26">
        <f>B54*(1+$E$38)</f>
        <v>0</v>
      </c>
      <c r="C86" s="27"/>
      <c r="D86" s="27"/>
      <c r="E86" s="26">
        <f>ROUND((C86*B86/12)+(D86*B86*(1+$E$38)/12),0)</f>
        <v>0</v>
      </c>
      <c r="F86" s="33"/>
      <c r="G86" s="26">
        <f>G54</f>
        <v>1</v>
      </c>
      <c r="H86" s="34"/>
      <c r="I86" s="28">
        <f>(((IF(G86&gt;0,1,0))*(IF(G86=1,1,0))*$E$8)+(IF(G86=2,1,0))*($E$9)+(IF(G86=3,1,0))*($E$10)+(IF(G86=4,1,0)*($E$11)))*(C86/12)</f>
        <v>0</v>
      </c>
      <c r="J86" s="28">
        <f>(((IF(G86&gt;0,1,0))*(IF(G86=1,1,0))*$E$8)+(IF(G86=2,1,0))*($E$9)+(IF(G86=3,1,0))*($E$10)+(IF(G86=4,1,0)*($E$11)))*(D86/12)</f>
        <v>0</v>
      </c>
      <c r="K86" s="26">
        <f>ROUND((I86+J86),0)</f>
        <v>0</v>
      </c>
      <c r="L86" s="26">
        <f>ROUND(+L54*(1+$E$38),0)</f>
        <v>0</v>
      </c>
      <c r="M86" s="26">
        <f>H86+K86+L86</f>
        <v>0</v>
      </c>
      <c r="N86" s="266">
        <f>E86+M86</f>
        <v>0</v>
      </c>
      <c r="O86" s="251"/>
      <c r="P86" s="2"/>
    </row>
    <row r="87" spans="1:16">
      <c r="A87" s="258">
        <f>A55</f>
        <v>0</v>
      </c>
      <c r="B87" s="26">
        <f>B55*(1+$E$38)</f>
        <v>0</v>
      </c>
      <c r="C87" s="27"/>
      <c r="D87" s="27"/>
      <c r="E87" s="26">
        <f>ROUND((C87*B87/12)+(D87*B87*(1+$E$38)/12),0)</f>
        <v>0</v>
      </c>
      <c r="F87" s="33"/>
      <c r="G87" s="26">
        <f>G55</f>
        <v>0</v>
      </c>
      <c r="H87" s="34"/>
      <c r="I87" s="28">
        <f>(((IF(G87&gt;0,1,0))*(IF(G87=1,1,0))*$E$8)+(IF(G87=2,1,0))*($E$9)+(IF(G87=3,1,0))*($E$10)+(IF(G87=4,1,0)*($E$11)))*(C87/12)</f>
        <v>0</v>
      </c>
      <c r="J87" s="28">
        <f>(((IF(G87&gt;0,1,0))*(IF(G87=1,1,0))*$E$8)+(IF(G87=2,1,0))*($E$9)+(IF(G87=3,1,0))*($E$10)+(IF(G87=4,1,0)*($E$11)))*(D87/12)</f>
        <v>0</v>
      </c>
      <c r="K87" s="26">
        <f>ROUND((I87+J87),0)</f>
        <v>0</v>
      </c>
      <c r="L87" s="26">
        <f>ROUND(+L55*(1+$E$38),0)</f>
        <v>0</v>
      </c>
      <c r="M87" s="26">
        <f>H87+K87+L87</f>
        <v>0</v>
      </c>
      <c r="N87" s="266">
        <f>E87+M87</f>
        <v>0</v>
      </c>
      <c r="O87" s="251"/>
      <c r="P87" s="2"/>
    </row>
    <row r="88" spans="1:16">
      <c r="A88" s="258">
        <f>A56</f>
        <v>0</v>
      </c>
      <c r="B88" s="26">
        <f>B56*(1+$E$38)</f>
        <v>0</v>
      </c>
      <c r="C88" s="27"/>
      <c r="D88" s="27"/>
      <c r="E88" s="26">
        <f>ROUND((C88*B88/12)+(D88*B88*(1+$E$38)/12),0)</f>
        <v>0</v>
      </c>
      <c r="F88" s="33"/>
      <c r="G88" s="26">
        <f>G56</f>
        <v>0</v>
      </c>
      <c r="H88" s="34"/>
      <c r="I88" s="28">
        <f>(((IF(G88&gt;0,1,0))*(IF(G88=1,1,0))*$E$8)+(IF(G88=2,1,0))*($E$9)+(IF(G88=3,1,0))*($E$10)+(IF(G88=4,1,0)*($E$11)))*(C88/12)</f>
        <v>0</v>
      </c>
      <c r="J88" s="28">
        <f>(((IF(G88&gt;0,1,0))*(IF(G88=1,1,0))*$E$8)+(IF(G88=2,1,0))*($E$9)+(IF(G88=3,1,0))*($E$10)+(IF(G88=4,1,0)*($E$11)))*(D88/12)</f>
        <v>0</v>
      </c>
      <c r="K88" s="26">
        <f>ROUND((I88+J88),0)</f>
        <v>0</v>
      </c>
      <c r="L88" s="26">
        <f>ROUND(+L56*(1+$E$38),0)</f>
        <v>0</v>
      </c>
      <c r="M88" s="26">
        <f>H88+K88+L88</f>
        <v>0</v>
      </c>
      <c r="N88" s="266">
        <f>E88+M88</f>
        <v>0</v>
      </c>
      <c r="O88" s="251"/>
      <c r="P88" s="2"/>
    </row>
    <row r="89" spans="1:16" ht="15.75" thickBot="1">
      <c r="A89" s="267" t="s">
        <v>95</v>
      </c>
      <c r="B89" s="19">
        <f>SUM(B84:B88)</f>
        <v>0</v>
      </c>
      <c r="C89" s="29">
        <f>SUM(C84:C88)</f>
        <v>0</v>
      </c>
      <c r="D89" s="29">
        <f>SUM(D84:D88)</f>
        <v>0</v>
      </c>
      <c r="E89" s="19">
        <f>SUM(E84:E88)</f>
        <v>0</v>
      </c>
      <c r="F89" s="30"/>
      <c r="G89" s="31"/>
      <c r="H89" s="31"/>
      <c r="I89" s="32">
        <f t="shared" ref="I89:N89" si="22">SUM(I84:I88)</f>
        <v>0</v>
      </c>
      <c r="J89" s="32">
        <f t="shared" si="22"/>
        <v>0</v>
      </c>
      <c r="K89" s="19">
        <f t="shared" si="22"/>
        <v>0</v>
      </c>
      <c r="L89" s="19">
        <f t="shared" si="22"/>
        <v>0</v>
      </c>
      <c r="M89" s="19">
        <f t="shared" si="22"/>
        <v>0</v>
      </c>
      <c r="N89" s="265">
        <f t="shared" si="22"/>
        <v>0</v>
      </c>
      <c r="O89" s="251"/>
      <c r="P89" s="2"/>
    </row>
    <row r="90" spans="1:16" ht="16.5" thickTop="1" thickBot="1">
      <c r="A90" s="269" t="s">
        <v>96</v>
      </c>
      <c r="B90" s="270">
        <f>B83+B89</f>
        <v>78435</v>
      </c>
      <c r="C90" s="271">
        <f>C83+C89</f>
        <v>0</v>
      </c>
      <c r="D90" s="271">
        <f>D83+D89</f>
        <v>0</v>
      </c>
      <c r="E90" s="270">
        <f>E83+E89</f>
        <v>0</v>
      </c>
      <c r="F90" s="272"/>
      <c r="G90" s="273"/>
      <c r="H90" s="270">
        <f t="shared" ref="H90:N90" si="23">H83+H89</f>
        <v>0</v>
      </c>
      <c r="I90" s="274">
        <f t="shared" si="23"/>
        <v>0</v>
      </c>
      <c r="J90" s="274">
        <f t="shared" si="23"/>
        <v>0</v>
      </c>
      <c r="K90" s="270">
        <f t="shared" si="23"/>
        <v>0</v>
      </c>
      <c r="L90" s="270">
        <f t="shared" si="23"/>
        <v>0</v>
      </c>
      <c r="M90" s="270">
        <f t="shared" si="23"/>
        <v>0</v>
      </c>
      <c r="N90" s="275">
        <f t="shared" si="23"/>
        <v>0</v>
      </c>
      <c r="O90" s="251"/>
      <c r="P90" s="2"/>
    </row>
    <row r="91" spans="1:16" ht="15.75" thickTop="1">
      <c r="A91" s="251"/>
      <c r="B91" s="252"/>
      <c r="C91" s="253"/>
      <c r="D91" s="253"/>
      <c r="E91" s="252"/>
      <c r="F91" s="251"/>
      <c r="G91" s="252"/>
      <c r="H91" s="252"/>
      <c r="I91" s="251"/>
      <c r="J91" s="251"/>
      <c r="K91" s="252"/>
      <c r="L91" s="252"/>
      <c r="M91" s="252"/>
      <c r="N91" s="251"/>
      <c r="O91" s="2"/>
      <c r="P91" s="2"/>
    </row>
    <row r="92" spans="1:16">
      <c r="A92" s="2" t="s">
        <v>97</v>
      </c>
      <c r="B92" s="41"/>
      <c r="C92" s="8"/>
      <c r="D92" s="8"/>
      <c r="E92" s="41"/>
      <c r="F92" s="2"/>
      <c r="G92" s="41"/>
      <c r="H92" s="41"/>
      <c r="I92" s="2"/>
      <c r="J92" s="2"/>
      <c r="K92" s="41"/>
      <c r="L92" s="41"/>
      <c r="M92" s="41"/>
      <c r="N92" s="2"/>
      <c r="O92" s="2"/>
      <c r="P92" s="2"/>
    </row>
    <row r="93" spans="1:16">
      <c r="A93" s="2"/>
      <c r="B93" s="41"/>
      <c r="C93" s="8"/>
      <c r="D93" s="8"/>
      <c r="E93" s="41"/>
      <c r="F93" s="2"/>
      <c r="G93" s="41"/>
      <c r="H93" s="41"/>
      <c r="I93" s="2"/>
      <c r="J93" s="2"/>
      <c r="K93" s="41"/>
      <c r="L93" s="41"/>
      <c r="M93" s="41"/>
      <c r="N93" s="2"/>
      <c r="O93" s="2"/>
      <c r="P93" s="2"/>
    </row>
    <row r="94" spans="1:16">
      <c r="A94" s="2" t="s">
        <v>99</v>
      </c>
      <c r="B94" s="41" t="s">
        <v>100</v>
      </c>
      <c r="C94" s="8"/>
      <c r="D94" s="8"/>
      <c r="E94" s="41"/>
      <c r="F94" s="2"/>
      <c r="G94" s="41"/>
      <c r="H94" s="41"/>
      <c r="I94" s="2"/>
      <c r="J94" s="2"/>
      <c r="K94" s="41"/>
      <c r="L94" s="41"/>
      <c r="M94" s="41"/>
      <c r="N94" s="2"/>
      <c r="O94" s="2"/>
      <c r="P94" s="2"/>
    </row>
    <row r="95" spans="1:16">
      <c r="A95" s="2"/>
      <c r="B95" s="41" t="s">
        <v>102</v>
      </c>
      <c r="C95" s="8"/>
      <c r="D95" s="8"/>
      <c r="E95" s="41"/>
      <c r="F95" s="2"/>
      <c r="G95" s="41"/>
      <c r="H95" s="41"/>
      <c r="I95" s="2"/>
      <c r="J95" s="2"/>
      <c r="K95" s="41"/>
      <c r="L95" s="41"/>
      <c r="M95" s="41"/>
      <c r="N95" s="2"/>
      <c r="O95" s="2"/>
      <c r="P95" s="2"/>
    </row>
    <row r="96" spans="1:16">
      <c r="A96" s="2"/>
      <c r="B96" s="41" t="s">
        <v>104</v>
      </c>
      <c r="C96" s="8"/>
      <c r="D96" s="8"/>
      <c r="E96" s="41"/>
      <c r="F96" s="2"/>
      <c r="G96" s="41"/>
      <c r="H96" s="41"/>
      <c r="I96" s="2"/>
      <c r="J96" s="2"/>
      <c r="K96" s="41"/>
      <c r="L96" s="41"/>
      <c r="M96" s="41"/>
      <c r="N96" s="2"/>
      <c r="O96" s="2"/>
      <c r="P96" s="2"/>
    </row>
    <row r="97" spans="1:16">
      <c r="A97" s="2"/>
      <c r="B97" s="41" t="s">
        <v>106</v>
      </c>
      <c r="C97" s="8"/>
      <c r="D97" s="8"/>
      <c r="E97" s="41"/>
      <c r="F97" s="2"/>
      <c r="G97" s="41"/>
      <c r="H97" s="41"/>
      <c r="I97" s="2"/>
      <c r="J97" s="2"/>
      <c r="K97" s="41"/>
      <c r="L97" s="41"/>
      <c r="M97" s="41"/>
      <c r="N97" s="2"/>
      <c r="O97" s="2"/>
      <c r="P97" s="2"/>
    </row>
    <row r="98" spans="1:16">
      <c r="A98" s="2"/>
      <c r="B98" s="2"/>
      <c r="C98" s="2"/>
      <c r="D98" s="8"/>
      <c r="E98" s="48"/>
      <c r="F98" s="2"/>
      <c r="G98" s="48"/>
      <c r="H98" s="48"/>
      <c r="I98" s="2"/>
      <c r="J98" s="2"/>
      <c r="K98" s="48"/>
      <c r="L98" s="48"/>
      <c r="M98" s="48"/>
      <c r="N98" s="2"/>
      <c r="O98" s="2"/>
      <c r="P98" s="2"/>
    </row>
    <row r="99" spans="1:16">
      <c r="A99" s="2"/>
      <c r="B99" s="2"/>
      <c r="C99" s="2"/>
      <c r="D99" s="8"/>
      <c r="E99" s="41"/>
      <c r="F99" s="2"/>
      <c r="G99" s="41"/>
      <c r="H99" s="41"/>
      <c r="I99" s="2"/>
      <c r="J99" s="2"/>
      <c r="K99" s="41"/>
      <c r="L99" s="41"/>
      <c r="M99" s="41"/>
      <c r="N99" s="2"/>
      <c r="O99" s="2"/>
      <c r="P99" s="2"/>
    </row>
    <row r="100" spans="1:16" hidden="1">
      <c r="A100" s="2" t="s">
        <v>110</v>
      </c>
      <c r="B100" s="2"/>
      <c r="C100" s="2"/>
      <c r="D100" s="8"/>
      <c r="E100" s="41"/>
      <c r="F100" s="2"/>
      <c r="G100" s="41"/>
      <c r="H100" s="41"/>
      <c r="I100" s="2"/>
      <c r="J100" s="2"/>
      <c r="K100" s="41"/>
      <c r="L100" s="41"/>
      <c r="M100" s="41"/>
      <c r="N100" s="2"/>
      <c r="O100" s="2"/>
      <c r="P100" s="2"/>
    </row>
    <row r="101" spans="1:16" hidden="1">
      <c r="A101" s="16" t="s">
        <v>70</v>
      </c>
      <c r="B101" s="43"/>
      <c r="C101" s="44"/>
      <c r="D101" s="44"/>
      <c r="E101" s="43" t="s">
        <v>108</v>
      </c>
      <c r="F101" s="17"/>
      <c r="G101" s="43"/>
      <c r="H101" s="43"/>
      <c r="I101" s="17"/>
      <c r="J101" s="17"/>
      <c r="K101" s="43"/>
      <c r="L101" s="43"/>
      <c r="M101" s="43"/>
      <c r="N101" s="17"/>
      <c r="O101" s="18"/>
      <c r="P101" s="2"/>
    </row>
    <row r="102" spans="1:16" hidden="1">
      <c r="A102" s="18" t="s">
        <v>72</v>
      </c>
      <c r="B102" s="41" t="s">
        <v>111</v>
      </c>
      <c r="C102" s="8"/>
      <c r="D102" s="8" t="s">
        <v>111</v>
      </c>
      <c r="E102" s="13">
        <f>$E$38</f>
        <v>0.05</v>
      </c>
      <c r="F102" s="2"/>
      <c r="G102" s="41"/>
      <c r="H102" s="41"/>
      <c r="I102" s="2"/>
      <c r="J102" s="2"/>
      <c r="K102" s="41"/>
      <c r="L102" s="41"/>
      <c r="M102" s="41"/>
      <c r="N102" s="2"/>
      <c r="O102" s="18"/>
      <c r="P102" s="2"/>
    </row>
    <row r="103" spans="1:16" hidden="1">
      <c r="A103" s="16" t="s">
        <v>75</v>
      </c>
      <c r="B103" s="19" t="str">
        <f>A28</f>
        <v xml:space="preserve">   FY 15</v>
      </c>
      <c r="C103" s="19" t="str">
        <f>A28</f>
        <v xml:space="preserve">   FY 15</v>
      </c>
      <c r="D103" s="29" t="str">
        <f>A29</f>
        <v xml:space="preserve">   FY 16</v>
      </c>
      <c r="E103" s="45" t="s">
        <v>76</v>
      </c>
      <c r="F103" s="20" t="s">
        <v>40</v>
      </c>
      <c r="G103" s="45" t="s">
        <v>38</v>
      </c>
      <c r="H103" s="20" t="s">
        <v>77</v>
      </c>
      <c r="I103" s="20" t="s">
        <v>78</v>
      </c>
      <c r="J103" s="20" t="s">
        <v>79</v>
      </c>
      <c r="K103" s="45" t="s">
        <v>38</v>
      </c>
      <c r="L103" s="45" t="s">
        <v>80</v>
      </c>
      <c r="M103" s="45" t="s">
        <v>6</v>
      </c>
      <c r="N103" s="20" t="s">
        <v>81</v>
      </c>
      <c r="O103" s="18"/>
      <c r="P103" s="2"/>
    </row>
    <row r="104" spans="1:16" hidden="1">
      <c r="A104" s="21" t="s">
        <v>82</v>
      </c>
      <c r="B104" s="46" t="s">
        <v>83</v>
      </c>
      <c r="C104" s="47" t="s">
        <v>84</v>
      </c>
      <c r="D104" s="47" t="s">
        <v>84</v>
      </c>
      <c r="E104" s="46" t="s">
        <v>83</v>
      </c>
      <c r="F104" s="21" t="s">
        <v>85</v>
      </c>
      <c r="G104" s="46" t="s">
        <v>86</v>
      </c>
      <c r="H104" s="46" t="s">
        <v>87</v>
      </c>
      <c r="I104" s="21" t="s">
        <v>87</v>
      </c>
      <c r="J104" s="21" t="s">
        <v>87</v>
      </c>
      <c r="K104" s="46" t="s">
        <v>87</v>
      </c>
      <c r="L104" s="26"/>
      <c r="M104" s="46" t="s">
        <v>88</v>
      </c>
      <c r="N104" s="21" t="s">
        <v>89</v>
      </c>
      <c r="O104" s="18"/>
      <c r="P104" s="2"/>
    </row>
    <row r="105" spans="1:16" hidden="1">
      <c r="A105" s="16">
        <f t="shared" ref="A105:A114" si="24">A73</f>
        <v>0</v>
      </c>
      <c r="B105" s="19">
        <f t="shared" ref="B105:B114" si="25">B73*(1+$E$38)</f>
        <v>0</v>
      </c>
      <c r="C105" s="29"/>
      <c r="D105" s="29"/>
      <c r="E105" s="19">
        <f t="shared" ref="E105:E114" si="26">ROUND((C105*B105/12)+(D105*B105*(1+$E$38)/12),0)</f>
        <v>0</v>
      </c>
      <c r="F105" s="20">
        <f t="shared" ref="F105:G114" si="27">F41</f>
        <v>0</v>
      </c>
      <c r="G105" s="45">
        <f t="shared" si="27"/>
        <v>0</v>
      </c>
      <c r="H105" s="19">
        <f t="shared" ref="H105:H113" si="28">ROUND(IF(F105="T",1,0)*$C$3*E105+IF(F105="R",1,0)*$C$2*E105,0)</f>
        <v>0</v>
      </c>
      <c r="I105" s="32">
        <f t="shared" ref="I105:I113" si="29">((IF(G105&gt;0,1,0))*(IF(G105=1,1,0))*(IF(F105="R",$C$8,$D$8))+(IF(G105=2,1,0))*(IF(F105="R",$C$9,$D$9))+(IF(G105=3,1,0))*(IF(F105="R",$C$10,$D$10))+(IF(G105=4,1,0))*(IF(F105="R",$C$11,$D$11)))*(C105/12)</f>
        <v>0</v>
      </c>
      <c r="J105" s="32">
        <f t="shared" ref="J105:J113" si="30">((IF(G105&gt;0,1,0))*(IF(G105=1,1,0))*(IF(F105="R",$C$8,$D$8))+(IF(G105=2,1,0))*(IF(F105="R",$C$9,$D$9))+(IF(G105=3,1,0))*(IF(F105="R",$C$10,$D$10))+(IF(G105=4,1,0))*(IF(F105="R",$C$11,$D$11)))*(D105/12)</f>
        <v>0</v>
      </c>
      <c r="K105" s="19">
        <f t="shared" ref="K105:K114" si="31">ROUND(I105+J105,0)</f>
        <v>0</v>
      </c>
      <c r="L105" s="19">
        <f t="shared" ref="L105:L114" si="32">ROUND(+L73*(1+$E$38),0)</f>
        <v>0</v>
      </c>
      <c r="M105" s="19">
        <f t="shared" ref="M105:M114" si="33">H105+K105+L105</f>
        <v>0</v>
      </c>
      <c r="N105" s="19">
        <f t="shared" ref="N105:N114" si="34">E105+M105</f>
        <v>0</v>
      </c>
      <c r="O105" s="18"/>
      <c r="P105" s="2"/>
    </row>
    <row r="106" spans="1:16" hidden="1">
      <c r="A106" s="18">
        <f t="shared" si="24"/>
        <v>0</v>
      </c>
      <c r="B106" s="26">
        <f t="shared" si="25"/>
        <v>0</v>
      </c>
      <c r="C106" s="27"/>
      <c r="D106" s="27"/>
      <c r="E106" s="26">
        <f t="shared" si="26"/>
        <v>0</v>
      </c>
      <c r="F106" s="21">
        <f t="shared" si="27"/>
        <v>0</v>
      </c>
      <c r="G106" s="46">
        <f t="shared" si="27"/>
        <v>0</v>
      </c>
      <c r="H106" s="26">
        <f t="shared" si="28"/>
        <v>0</v>
      </c>
      <c r="I106" s="28">
        <f t="shared" si="29"/>
        <v>0</v>
      </c>
      <c r="J106" s="28">
        <f t="shared" si="30"/>
        <v>0</v>
      </c>
      <c r="K106" s="26">
        <f t="shared" si="31"/>
        <v>0</v>
      </c>
      <c r="L106" s="26">
        <f t="shared" si="32"/>
        <v>0</v>
      </c>
      <c r="M106" s="26">
        <f t="shared" si="33"/>
        <v>0</v>
      </c>
      <c r="N106" s="26">
        <f t="shared" si="34"/>
        <v>0</v>
      </c>
      <c r="O106" s="18"/>
      <c r="P106" s="2"/>
    </row>
    <row r="107" spans="1:16" hidden="1">
      <c r="A107" s="18" t="str">
        <f t="shared" si="24"/>
        <v>TASK LEADER</v>
      </c>
      <c r="B107" s="26">
        <f t="shared" si="25"/>
        <v>82356.75</v>
      </c>
      <c r="C107" s="27">
        <f>C75</f>
        <v>0</v>
      </c>
      <c r="D107" s="27"/>
      <c r="E107" s="58">
        <f t="shared" si="26"/>
        <v>0</v>
      </c>
      <c r="F107" s="21" t="str">
        <f t="shared" si="27"/>
        <v>t</v>
      </c>
      <c r="G107" s="46">
        <f t="shared" si="27"/>
        <v>4</v>
      </c>
      <c r="H107" s="26">
        <f t="shared" si="28"/>
        <v>0</v>
      </c>
      <c r="I107" s="28">
        <f t="shared" si="29"/>
        <v>0</v>
      </c>
      <c r="J107" s="28">
        <f t="shared" si="30"/>
        <v>0</v>
      </c>
      <c r="K107" s="26">
        <f t="shared" si="31"/>
        <v>0</v>
      </c>
      <c r="L107" s="26">
        <f t="shared" si="32"/>
        <v>0</v>
      </c>
      <c r="M107" s="58">
        <f t="shared" si="33"/>
        <v>0</v>
      </c>
      <c r="N107" s="26">
        <f t="shared" si="34"/>
        <v>0</v>
      </c>
      <c r="O107" s="18"/>
      <c r="P107" s="2"/>
    </row>
    <row r="108" spans="1:16" hidden="1">
      <c r="A108" s="18">
        <f t="shared" si="24"/>
        <v>0</v>
      </c>
      <c r="B108" s="26">
        <f t="shared" si="25"/>
        <v>0</v>
      </c>
      <c r="C108" s="27">
        <f>C76</f>
        <v>0</v>
      </c>
      <c r="D108" s="27"/>
      <c r="E108" s="26">
        <f t="shared" si="26"/>
        <v>0</v>
      </c>
      <c r="F108" s="21" t="str">
        <f t="shared" si="27"/>
        <v>t</v>
      </c>
      <c r="G108" s="46">
        <f t="shared" si="27"/>
        <v>4</v>
      </c>
      <c r="H108" s="26">
        <f t="shared" si="28"/>
        <v>0</v>
      </c>
      <c r="I108" s="28">
        <f t="shared" si="29"/>
        <v>0</v>
      </c>
      <c r="J108" s="28">
        <f t="shared" si="30"/>
        <v>0</v>
      </c>
      <c r="K108" s="26">
        <f t="shared" si="31"/>
        <v>0</v>
      </c>
      <c r="L108" s="26">
        <f t="shared" si="32"/>
        <v>0</v>
      </c>
      <c r="M108" s="26">
        <f t="shared" si="33"/>
        <v>0</v>
      </c>
      <c r="N108" s="26">
        <f t="shared" si="34"/>
        <v>0</v>
      </c>
      <c r="O108" s="18"/>
      <c r="P108" s="2"/>
    </row>
    <row r="109" spans="1:16" hidden="1">
      <c r="A109" s="18">
        <f t="shared" si="24"/>
        <v>0</v>
      </c>
      <c r="B109" s="26">
        <f t="shared" si="25"/>
        <v>0</v>
      </c>
      <c r="C109" s="27">
        <f>C77</f>
        <v>0</v>
      </c>
      <c r="D109" s="27"/>
      <c r="E109" s="26">
        <f t="shared" si="26"/>
        <v>0</v>
      </c>
      <c r="F109" s="21" t="str">
        <f t="shared" si="27"/>
        <v>t</v>
      </c>
      <c r="G109" s="46">
        <f t="shared" si="27"/>
        <v>4</v>
      </c>
      <c r="H109" s="26">
        <f t="shared" si="28"/>
        <v>0</v>
      </c>
      <c r="I109" s="28">
        <f t="shared" si="29"/>
        <v>0</v>
      </c>
      <c r="J109" s="28">
        <f t="shared" si="30"/>
        <v>0</v>
      </c>
      <c r="K109" s="26">
        <f t="shared" si="31"/>
        <v>0</v>
      </c>
      <c r="L109" s="26">
        <f t="shared" si="32"/>
        <v>0</v>
      </c>
      <c r="M109" s="26">
        <f t="shared" si="33"/>
        <v>0</v>
      </c>
      <c r="N109" s="26">
        <f t="shared" si="34"/>
        <v>0</v>
      </c>
      <c r="O109" s="18"/>
      <c r="P109" s="2"/>
    </row>
    <row r="110" spans="1:16" hidden="1">
      <c r="A110" s="18">
        <f t="shared" si="24"/>
        <v>0</v>
      </c>
      <c r="B110" s="26">
        <f t="shared" si="25"/>
        <v>0</v>
      </c>
      <c r="C110" s="27"/>
      <c r="D110" s="27"/>
      <c r="E110" s="26">
        <f t="shared" si="26"/>
        <v>0</v>
      </c>
      <c r="F110" s="21">
        <f t="shared" si="27"/>
        <v>0</v>
      </c>
      <c r="G110" s="46">
        <f t="shared" si="27"/>
        <v>0</v>
      </c>
      <c r="H110" s="26">
        <f t="shared" si="28"/>
        <v>0</v>
      </c>
      <c r="I110" s="28">
        <f t="shared" si="29"/>
        <v>0</v>
      </c>
      <c r="J110" s="28">
        <f t="shared" si="30"/>
        <v>0</v>
      </c>
      <c r="K110" s="26">
        <f t="shared" si="31"/>
        <v>0</v>
      </c>
      <c r="L110" s="26">
        <f t="shared" si="32"/>
        <v>0</v>
      </c>
      <c r="M110" s="26">
        <f t="shared" si="33"/>
        <v>0</v>
      </c>
      <c r="N110" s="26">
        <f t="shared" si="34"/>
        <v>0</v>
      </c>
      <c r="O110" s="18"/>
      <c r="P110" s="2"/>
    </row>
    <row r="111" spans="1:16" hidden="1">
      <c r="A111" s="18">
        <f t="shared" si="24"/>
        <v>0</v>
      </c>
      <c r="B111" s="26">
        <f t="shared" si="25"/>
        <v>0</v>
      </c>
      <c r="C111" s="27"/>
      <c r="D111" s="27"/>
      <c r="E111" s="26">
        <f t="shared" si="26"/>
        <v>0</v>
      </c>
      <c r="F111" s="21">
        <f t="shared" si="27"/>
        <v>0</v>
      </c>
      <c r="G111" s="46">
        <f t="shared" si="27"/>
        <v>0</v>
      </c>
      <c r="H111" s="26">
        <f t="shared" si="28"/>
        <v>0</v>
      </c>
      <c r="I111" s="28">
        <f t="shared" si="29"/>
        <v>0</v>
      </c>
      <c r="J111" s="28">
        <f t="shared" si="30"/>
        <v>0</v>
      </c>
      <c r="K111" s="26">
        <f t="shared" si="31"/>
        <v>0</v>
      </c>
      <c r="L111" s="26">
        <f t="shared" si="32"/>
        <v>0</v>
      </c>
      <c r="M111" s="26">
        <f t="shared" si="33"/>
        <v>0</v>
      </c>
      <c r="N111" s="26">
        <f t="shared" si="34"/>
        <v>0</v>
      </c>
      <c r="O111" s="18"/>
      <c r="P111" s="2"/>
    </row>
    <row r="112" spans="1:16" hidden="1">
      <c r="A112" s="18" t="str">
        <f t="shared" si="24"/>
        <v>LAB MANAGER</v>
      </c>
      <c r="B112" s="26">
        <f t="shared" si="25"/>
        <v>0</v>
      </c>
      <c r="C112" s="27"/>
      <c r="D112" s="27"/>
      <c r="E112" s="26">
        <f t="shared" si="26"/>
        <v>0</v>
      </c>
      <c r="F112" s="21">
        <f t="shared" si="27"/>
        <v>0</v>
      </c>
      <c r="G112" s="46">
        <f t="shared" si="27"/>
        <v>0</v>
      </c>
      <c r="H112" s="26">
        <f t="shared" si="28"/>
        <v>0</v>
      </c>
      <c r="I112" s="28">
        <f t="shared" si="29"/>
        <v>0</v>
      </c>
      <c r="J112" s="28">
        <f t="shared" si="30"/>
        <v>0</v>
      </c>
      <c r="K112" s="26">
        <f t="shared" si="31"/>
        <v>0</v>
      </c>
      <c r="L112" s="26">
        <f t="shared" si="32"/>
        <v>0</v>
      </c>
      <c r="M112" s="26">
        <f t="shared" si="33"/>
        <v>0</v>
      </c>
      <c r="N112" s="26">
        <f t="shared" si="34"/>
        <v>0</v>
      </c>
      <c r="O112" s="18"/>
      <c r="P112" s="2"/>
    </row>
    <row r="113" spans="1:16" hidden="1">
      <c r="A113" s="18">
        <f t="shared" si="24"/>
        <v>0</v>
      </c>
      <c r="B113" s="26">
        <f t="shared" si="25"/>
        <v>0</v>
      </c>
      <c r="C113" s="27"/>
      <c r="D113" s="27"/>
      <c r="E113" s="26">
        <f t="shared" si="26"/>
        <v>0</v>
      </c>
      <c r="F113" s="21">
        <f t="shared" si="27"/>
        <v>0</v>
      </c>
      <c r="G113" s="46">
        <f t="shared" si="27"/>
        <v>0</v>
      </c>
      <c r="H113" s="26">
        <f t="shared" si="28"/>
        <v>0</v>
      </c>
      <c r="I113" s="28">
        <f t="shared" si="29"/>
        <v>0</v>
      </c>
      <c r="J113" s="28">
        <f t="shared" si="30"/>
        <v>0</v>
      </c>
      <c r="K113" s="26">
        <f t="shared" si="31"/>
        <v>0</v>
      </c>
      <c r="L113" s="26">
        <f t="shared" si="32"/>
        <v>0</v>
      </c>
      <c r="M113" s="26">
        <f t="shared" si="33"/>
        <v>0</v>
      </c>
      <c r="N113" s="26">
        <f t="shared" si="34"/>
        <v>0</v>
      </c>
      <c r="O113" s="18"/>
      <c r="P113" s="2"/>
    </row>
    <row r="114" spans="1:16" hidden="1">
      <c r="A114" s="18" t="str">
        <f t="shared" si="24"/>
        <v>CLASS LINE ONLY</v>
      </c>
      <c r="B114" s="26">
        <f t="shared" si="25"/>
        <v>0</v>
      </c>
      <c r="C114" s="27"/>
      <c r="D114" s="27"/>
      <c r="E114" s="26">
        <f t="shared" si="26"/>
        <v>0</v>
      </c>
      <c r="F114" s="21">
        <f t="shared" si="27"/>
        <v>0</v>
      </c>
      <c r="G114" s="46">
        <f t="shared" si="27"/>
        <v>0</v>
      </c>
      <c r="H114" s="26">
        <f>ROUND(($C$4*$E114),0)</f>
        <v>0</v>
      </c>
      <c r="I114" s="28">
        <f>(((IF(G114&gt;0,1,0))*(IF(G114=1,1,0))*$C$8)+(IF(G114=2,1,0))*($C$9)+(IF(G114=3,1,0))*($C$10)+(IF(G114=4,1,0)*($C$11)))*(C114/12)</f>
        <v>0</v>
      </c>
      <c r="J114" s="28">
        <f>(((IF(G114&gt;0,1,0))*(IF(G114=1,1,0))*$C$8)+(IF(G114=2,1,0))*($C$9)+(IF(G114=3,1,0))*($C$10)+(IF(G114=4,1,0)*($C$11)))*(D114/12)</f>
        <v>0</v>
      </c>
      <c r="K114" s="26">
        <f t="shared" si="31"/>
        <v>0</v>
      </c>
      <c r="L114" s="26">
        <f t="shared" si="32"/>
        <v>0</v>
      </c>
      <c r="M114" s="26">
        <f t="shared" si="33"/>
        <v>0</v>
      </c>
      <c r="N114" s="26">
        <f t="shared" si="34"/>
        <v>0</v>
      </c>
      <c r="O114" s="18"/>
      <c r="P114" s="2"/>
    </row>
    <row r="115" spans="1:16" hidden="1">
      <c r="A115" s="20" t="s">
        <v>93</v>
      </c>
      <c r="B115" s="19">
        <f>SUM(B105:B114)</f>
        <v>82356.75</v>
      </c>
      <c r="C115" s="29">
        <f>SUM(C105:C114)</f>
        <v>0</v>
      </c>
      <c r="D115" s="29">
        <f>SUM(D105:D114)</f>
        <v>0</v>
      </c>
      <c r="E115" s="19">
        <f>SUM(E105:E114)</f>
        <v>0</v>
      </c>
      <c r="F115" s="30"/>
      <c r="G115" s="31"/>
      <c r="H115" s="19">
        <f t="shared" ref="H115:N115" si="35">SUM(H105:H114)</f>
        <v>0</v>
      </c>
      <c r="I115" s="32">
        <f t="shared" si="35"/>
        <v>0</v>
      </c>
      <c r="J115" s="32">
        <f t="shared" si="35"/>
        <v>0</v>
      </c>
      <c r="K115" s="19">
        <f t="shared" si="35"/>
        <v>0</v>
      </c>
      <c r="L115" s="19">
        <f t="shared" si="35"/>
        <v>0</v>
      </c>
      <c r="M115" s="19">
        <f t="shared" si="35"/>
        <v>0</v>
      </c>
      <c r="N115" s="19">
        <f t="shared" si="35"/>
        <v>0</v>
      </c>
      <c r="O115" s="18"/>
      <c r="P115" s="2"/>
    </row>
    <row r="116" spans="1:16" hidden="1">
      <c r="A116" s="20" t="s">
        <v>94</v>
      </c>
      <c r="B116" s="19"/>
      <c r="C116" s="29"/>
      <c r="D116" s="29"/>
      <c r="E116" s="19"/>
      <c r="F116" s="16"/>
      <c r="G116" s="19"/>
      <c r="H116" s="19"/>
      <c r="I116" s="32"/>
      <c r="J116" s="32"/>
      <c r="K116" s="19"/>
      <c r="L116" s="19"/>
      <c r="M116" s="19"/>
      <c r="N116" s="16"/>
      <c r="O116" s="18"/>
      <c r="P116" s="2"/>
    </row>
    <row r="117" spans="1:16" hidden="1">
      <c r="A117" s="18">
        <f>A85</f>
        <v>0</v>
      </c>
      <c r="B117" s="26">
        <f>B85*(1+$E$38)</f>
        <v>0</v>
      </c>
      <c r="C117" s="27"/>
      <c r="D117" s="27"/>
      <c r="E117" s="26">
        <f>ROUND((C117*B117/12)+(D117*B117*(1+$E$38)/12),0)</f>
        <v>0</v>
      </c>
      <c r="F117" s="33"/>
      <c r="G117" s="26">
        <f>G53</f>
        <v>0</v>
      </c>
      <c r="H117" s="34"/>
      <c r="I117" s="28">
        <f>(((IF(G117&gt;0,1,0))*(IF(G117=1,1,0))*$E$8)+(IF(G117=2,1,0))*($E$9)+(IF(G117=3,1,0))*($E$10)+(IF(G117=4,1,0)*($E$11)))*(C117/12)</f>
        <v>0</v>
      </c>
      <c r="J117" s="28">
        <f>(((IF(G117&gt;0,1,0))*(IF(G117=1,1,0))*$E$8)+(IF(G117=2,1,0))*($E$9)+(IF(G117=3,1,0))*($E$10)+(IF(G117=4,1,0)*($E$11)))*(D117/12)</f>
        <v>0</v>
      </c>
      <c r="K117" s="26">
        <f>ROUND(I117+J117,0)</f>
        <v>0</v>
      </c>
      <c r="L117" s="26">
        <f>ROUND(+L85*(1+$E$38),0)</f>
        <v>0</v>
      </c>
      <c r="M117" s="26">
        <f>H117+K117+L117</f>
        <v>0</v>
      </c>
      <c r="N117" s="26">
        <f>E117+M117</f>
        <v>0</v>
      </c>
      <c r="O117" s="18"/>
      <c r="P117" s="2"/>
    </row>
    <row r="118" spans="1:16" hidden="1">
      <c r="A118" s="18" t="str">
        <f>A86</f>
        <v>GRA #1</v>
      </c>
      <c r="B118" s="26">
        <f>B86*(1+$E$38)</f>
        <v>0</v>
      </c>
      <c r="C118" s="27"/>
      <c r="D118" s="27"/>
      <c r="E118" s="26">
        <f>ROUND((C118*B118/12)+(D118*B118*(1+$E$38)/12),0)</f>
        <v>0</v>
      </c>
      <c r="F118" s="33"/>
      <c r="G118" s="26">
        <f>G54</f>
        <v>1</v>
      </c>
      <c r="H118" s="34"/>
      <c r="I118" s="28">
        <f>(((IF(G118&gt;0,1,0))*(IF(G118=1,1,0))*$E$8)+(IF(G118=2,1,0))*($E$9)+(IF(G118=3,1,0))*($E$10)+(IF(G118=4,1,0)*($E$11)))*(C118/12)</f>
        <v>0</v>
      </c>
      <c r="J118" s="28">
        <f>(((IF(G118&gt;0,1,0))*(IF(G118=1,1,0))*$E$8)+(IF(G118=2,1,0))*($E$9)+(IF(G118=3,1,0))*($E$10)+(IF(G118=4,1,0)*($E$11)))*(D118/12)</f>
        <v>0</v>
      </c>
      <c r="K118" s="26">
        <f>ROUND(I118+J118,0)</f>
        <v>0</v>
      </c>
      <c r="L118" s="26">
        <f>ROUND(+L86*(1+$E$38),0)</f>
        <v>0</v>
      </c>
      <c r="M118" s="26">
        <f>H118+K118+L118</f>
        <v>0</v>
      </c>
      <c r="N118" s="26">
        <f>E118+M118</f>
        <v>0</v>
      </c>
      <c r="O118" s="18"/>
      <c r="P118" s="2"/>
    </row>
    <row r="119" spans="1:16" hidden="1">
      <c r="A119" s="18">
        <f>A87</f>
        <v>0</v>
      </c>
      <c r="B119" s="26">
        <f>B87*(1+$E$38)</f>
        <v>0</v>
      </c>
      <c r="C119" s="27"/>
      <c r="D119" s="27"/>
      <c r="E119" s="26">
        <f>ROUND((C119*B119/12)+(D119*B119*(1+$E$38)/12),0)</f>
        <v>0</v>
      </c>
      <c r="F119" s="33"/>
      <c r="G119" s="26">
        <f>G55</f>
        <v>0</v>
      </c>
      <c r="H119" s="34"/>
      <c r="I119" s="28">
        <f>(((IF(G119&gt;0,1,0))*(IF(G119=1,1,0))*$E$8)+(IF(G119=2,1,0))*($E$9)+(IF(G119=3,1,0))*($E$10)+(IF(G119=4,1,0)*($E$11)))*(C119/12)</f>
        <v>0</v>
      </c>
      <c r="J119" s="28">
        <f>(((IF(G119&gt;0,1,0))*(IF(G119=1,1,0))*$E$8)+(IF(G119=2,1,0))*($E$9)+(IF(G119=3,1,0))*($E$10)+(IF(G119=4,1,0)*($E$11)))*(D119/12)</f>
        <v>0</v>
      </c>
      <c r="K119" s="26">
        <f>ROUND(I119+J119,0)</f>
        <v>0</v>
      </c>
      <c r="L119" s="26">
        <f>ROUND(+L87*(1+$E$38),0)</f>
        <v>0</v>
      </c>
      <c r="M119" s="26">
        <f>H119+K119+L119</f>
        <v>0</v>
      </c>
      <c r="N119" s="26">
        <f>E119+M119</f>
        <v>0</v>
      </c>
      <c r="O119" s="18"/>
      <c r="P119" s="2"/>
    </row>
    <row r="120" spans="1:16" hidden="1">
      <c r="A120" s="18">
        <f>A88</f>
        <v>0</v>
      </c>
      <c r="B120" s="26">
        <f>B88*(1+$E$38)</f>
        <v>0</v>
      </c>
      <c r="C120" s="27"/>
      <c r="D120" s="27"/>
      <c r="E120" s="26">
        <f>ROUND((C120*B120/12)+(D120*B120*(1+$E$38)/12),0)</f>
        <v>0</v>
      </c>
      <c r="F120" s="33"/>
      <c r="G120" s="26">
        <f>G56</f>
        <v>0</v>
      </c>
      <c r="H120" s="34"/>
      <c r="I120" s="28">
        <f>(((IF(G120&gt;0,1,0))*(IF(G120=1,1,0))*$E$8)+(IF(G120=2,1,0))*($E$9)+(IF(G120=3,1,0))*($E$10)+(IF(G120=4,1,0)*($E$11)))*(C120/12)</f>
        <v>0</v>
      </c>
      <c r="J120" s="28">
        <f>(((IF(G120&gt;0,1,0))*(IF(G120=1,1,0))*$E$8)+(IF(G120=2,1,0))*($E$9)+(IF(G120=3,1,0))*($E$10)+(IF(G120=4,1,0)*($E$11)))*(D120/12)</f>
        <v>0</v>
      </c>
      <c r="K120" s="26">
        <f>ROUND(I120+J120,0)</f>
        <v>0</v>
      </c>
      <c r="L120" s="26">
        <f>ROUND(+L88*(1+$E$38),0)</f>
        <v>0</v>
      </c>
      <c r="M120" s="26">
        <f>H120+K120+L120</f>
        <v>0</v>
      </c>
      <c r="N120" s="26">
        <f>E120+M120</f>
        <v>0</v>
      </c>
      <c r="O120" s="18"/>
      <c r="P120" s="2"/>
    </row>
    <row r="121" spans="1:16" hidden="1">
      <c r="A121" s="20" t="s">
        <v>95</v>
      </c>
      <c r="B121" s="19">
        <f>SUM(B116:B120)</f>
        <v>0</v>
      </c>
      <c r="C121" s="29">
        <f>SUM(C116:C120)</f>
        <v>0</v>
      </c>
      <c r="D121" s="29">
        <f>SUM(D116:D120)</f>
        <v>0</v>
      </c>
      <c r="E121" s="19">
        <f>SUM(E116:E120)</f>
        <v>0</v>
      </c>
      <c r="F121" s="30"/>
      <c r="G121" s="31"/>
      <c r="H121" s="31"/>
      <c r="I121" s="32">
        <f t="shared" ref="I121:N121" si="36">SUM(I116:I120)</f>
        <v>0</v>
      </c>
      <c r="J121" s="32">
        <f t="shared" si="36"/>
        <v>0</v>
      </c>
      <c r="K121" s="19">
        <f t="shared" si="36"/>
        <v>0</v>
      </c>
      <c r="L121" s="19">
        <f t="shared" si="36"/>
        <v>0</v>
      </c>
      <c r="M121" s="19">
        <f t="shared" si="36"/>
        <v>0</v>
      </c>
      <c r="N121" s="19">
        <f t="shared" si="36"/>
        <v>0</v>
      </c>
      <c r="O121" s="18"/>
      <c r="P121" s="2"/>
    </row>
    <row r="122" spans="1:16" hidden="1">
      <c r="A122" s="35" t="s">
        <v>96</v>
      </c>
      <c r="B122" s="23">
        <f>B115+B121</f>
        <v>82356.75</v>
      </c>
      <c r="C122" s="24">
        <f>C115+C121</f>
        <v>0</v>
      </c>
      <c r="D122" s="24">
        <f>D115+D121</f>
        <v>0</v>
      </c>
      <c r="E122" s="23">
        <f>E115+E121</f>
        <v>0</v>
      </c>
      <c r="F122" s="36"/>
      <c r="G122" s="37"/>
      <c r="H122" s="23">
        <f t="shared" ref="H122:N122" si="37">H115+H121</f>
        <v>0</v>
      </c>
      <c r="I122" s="22">
        <f t="shared" si="37"/>
        <v>0</v>
      </c>
      <c r="J122" s="22">
        <f t="shared" si="37"/>
        <v>0</v>
      </c>
      <c r="K122" s="23">
        <f t="shared" si="37"/>
        <v>0</v>
      </c>
      <c r="L122" s="23">
        <f t="shared" si="37"/>
        <v>0</v>
      </c>
      <c r="M122" s="23">
        <f t="shared" si="37"/>
        <v>0</v>
      </c>
      <c r="N122" s="23">
        <f t="shared" si="37"/>
        <v>0</v>
      </c>
      <c r="O122" s="18"/>
      <c r="P122" s="2"/>
    </row>
    <row r="123" spans="1:16" hidden="1">
      <c r="A123" s="38"/>
      <c r="B123" s="39"/>
      <c r="C123" s="40"/>
      <c r="D123" s="40"/>
      <c r="E123" s="39"/>
      <c r="F123" s="38"/>
      <c r="G123" s="39"/>
      <c r="H123" s="39"/>
      <c r="I123" s="38"/>
      <c r="J123" s="38"/>
      <c r="K123" s="39"/>
      <c r="L123" s="39"/>
      <c r="M123" s="39"/>
      <c r="N123" s="38"/>
      <c r="O123" s="2"/>
      <c r="P123" s="2"/>
    </row>
    <row r="124" spans="1:16" hidden="1">
      <c r="A124" s="2" t="s">
        <v>97</v>
      </c>
      <c r="B124" s="41"/>
      <c r="C124" s="8"/>
      <c r="D124" s="8"/>
      <c r="E124" s="41"/>
      <c r="F124" s="2"/>
      <c r="G124" s="41"/>
      <c r="H124" s="41"/>
      <c r="I124" s="2"/>
      <c r="J124" s="2"/>
      <c r="K124" s="41"/>
      <c r="L124" s="41"/>
      <c r="M124" s="41"/>
      <c r="N124" s="2"/>
      <c r="O124" s="2"/>
      <c r="P124" s="2"/>
    </row>
    <row r="125" spans="1:16" hidden="1">
      <c r="A125" s="2"/>
      <c r="B125" s="41"/>
      <c r="C125" s="8"/>
      <c r="D125" s="8"/>
      <c r="E125" s="41"/>
      <c r="F125" s="2"/>
      <c r="G125" s="41"/>
      <c r="H125" s="41"/>
      <c r="I125" s="2"/>
      <c r="J125" s="2"/>
      <c r="K125" s="41"/>
      <c r="L125" s="41"/>
      <c r="M125" s="41"/>
      <c r="N125" s="2"/>
      <c r="O125" s="2"/>
      <c r="P125" s="2"/>
    </row>
    <row r="126" spans="1:16" hidden="1">
      <c r="A126" s="2" t="s">
        <v>99</v>
      </c>
      <c r="B126" s="41" t="s">
        <v>100</v>
      </c>
      <c r="C126" s="8"/>
      <c r="D126" s="8"/>
      <c r="E126" s="41"/>
      <c r="F126" s="2"/>
      <c r="G126" s="41"/>
      <c r="H126" s="41"/>
      <c r="I126" s="2"/>
      <c r="J126" s="2"/>
      <c r="K126" s="41"/>
      <c r="L126" s="41"/>
      <c r="M126" s="41"/>
      <c r="N126" s="2"/>
      <c r="O126" s="2"/>
      <c r="P126" s="2"/>
    </row>
    <row r="127" spans="1:16" hidden="1">
      <c r="A127" s="2"/>
      <c r="B127" s="41" t="s">
        <v>102</v>
      </c>
      <c r="C127" s="8"/>
      <c r="D127" s="8"/>
      <c r="E127" s="41"/>
      <c r="F127" s="2"/>
      <c r="G127" s="41"/>
      <c r="H127" s="41"/>
      <c r="I127" s="2"/>
      <c r="J127" s="2"/>
      <c r="K127" s="41"/>
      <c r="L127" s="41"/>
      <c r="M127" s="41"/>
      <c r="N127" s="2"/>
      <c r="O127" s="2"/>
      <c r="P127" s="2"/>
    </row>
    <row r="128" spans="1:16" hidden="1">
      <c r="A128" s="2"/>
      <c r="B128" s="41" t="s">
        <v>104</v>
      </c>
      <c r="C128" s="8"/>
      <c r="D128" s="8"/>
      <c r="E128" s="41"/>
      <c r="F128" s="2"/>
      <c r="G128" s="41"/>
      <c r="H128" s="41"/>
      <c r="I128" s="2"/>
      <c r="J128" s="2"/>
      <c r="K128" s="41"/>
      <c r="L128" s="41"/>
      <c r="M128" s="41"/>
      <c r="N128" s="2"/>
      <c r="O128" s="2"/>
      <c r="P128" s="2"/>
    </row>
    <row r="129" spans="1:16" hidden="1">
      <c r="A129" s="2"/>
      <c r="B129" s="41" t="s">
        <v>106</v>
      </c>
      <c r="C129" s="8"/>
      <c r="D129" s="8"/>
      <c r="E129" s="41"/>
      <c r="F129" s="2"/>
      <c r="G129" s="41"/>
      <c r="H129" s="41"/>
      <c r="I129" s="2"/>
      <c r="J129" s="2"/>
      <c r="K129" s="41"/>
      <c r="L129" s="41"/>
      <c r="M129" s="41"/>
      <c r="N129" s="2"/>
      <c r="O129" s="2"/>
      <c r="P129" s="2"/>
    </row>
    <row r="130" spans="1:16" hidden="1">
      <c r="A130" s="2"/>
      <c r="B130" s="2"/>
      <c r="C130" s="2"/>
      <c r="D130" s="8"/>
      <c r="E130" s="41"/>
      <c r="F130" s="2"/>
      <c r="G130" s="41"/>
      <c r="H130" s="41"/>
      <c r="I130" s="2"/>
      <c r="J130" s="2"/>
      <c r="K130" s="41"/>
      <c r="L130" s="41"/>
      <c r="M130" s="41"/>
      <c r="N130" s="2"/>
      <c r="O130" s="2"/>
      <c r="P130" s="2"/>
    </row>
    <row r="131" spans="1:16" hidden="1">
      <c r="A131" s="2"/>
      <c r="B131" s="2"/>
      <c r="C131" s="2"/>
      <c r="D131" s="8"/>
      <c r="E131" s="41"/>
      <c r="F131" s="2"/>
      <c r="G131" s="41"/>
      <c r="H131" s="41"/>
      <c r="I131" s="2"/>
      <c r="J131" s="2"/>
      <c r="K131" s="41"/>
      <c r="L131" s="41"/>
      <c r="M131" s="41"/>
      <c r="N131" s="2"/>
      <c r="O131" s="2"/>
      <c r="P131" s="2"/>
    </row>
    <row r="132" spans="1:16" hidden="1">
      <c r="A132" s="2" t="s">
        <v>112</v>
      </c>
      <c r="B132" s="41"/>
      <c r="C132" s="8"/>
      <c r="D132" s="8"/>
      <c r="E132" s="41"/>
      <c r="F132" s="2"/>
      <c r="G132" s="41"/>
      <c r="H132" s="41"/>
      <c r="I132" s="2"/>
      <c r="J132" s="2"/>
      <c r="K132" s="41"/>
      <c r="L132" s="41"/>
      <c r="M132" s="41"/>
      <c r="N132" s="2"/>
      <c r="O132" s="2"/>
      <c r="P132" s="2"/>
    </row>
    <row r="133" spans="1:16" hidden="1">
      <c r="A133" s="16" t="s">
        <v>70</v>
      </c>
      <c r="B133" s="43"/>
      <c r="C133" s="44"/>
      <c r="D133" s="44"/>
      <c r="E133" s="43" t="s">
        <v>108</v>
      </c>
      <c r="F133" s="17"/>
      <c r="G133" s="43"/>
      <c r="H133" s="43"/>
      <c r="I133" s="17"/>
      <c r="J133" s="17"/>
      <c r="K133" s="43"/>
      <c r="L133" s="43"/>
      <c r="M133" s="43"/>
      <c r="N133" s="17"/>
      <c r="O133" s="18"/>
      <c r="P133" s="2"/>
    </row>
    <row r="134" spans="1:16" hidden="1">
      <c r="A134" s="18" t="s">
        <v>72</v>
      </c>
      <c r="B134" s="41" t="s">
        <v>113</v>
      </c>
      <c r="C134" s="8"/>
      <c r="D134" s="8" t="s">
        <v>113</v>
      </c>
      <c r="E134" s="13">
        <f>$E$38</f>
        <v>0.05</v>
      </c>
      <c r="F134" s="2"/>
      <c r="G134" s="41"/>
      <c r="H134" s="41"/>
      <c r="I134" s="2"/>
      <c r="J134" s="2"/>
      <c r="K134" s="41"/>
      <c r="L134" s="41"/>
      <c r="M134" s="41"/>
      <c r="N134" s="2"/>
      <c r="O134" s="18"/>
      <c r="P134" s="2"/>
    </row>
    <row r="135" spans="1:16" hidden="1">
      <c r="A135" s="16" t="s">
        <v>75</v>
      </c>
      <c r="B135" s="19" t="str">
        <f>A29</f>
        <v xml:space="preserve">   FY 16</v>
      </c>
      <c r="C135" s="29" t="str">
        <f>A29</f>
        <v xml:space="preserve">   FY 16</v>
      </c>
      <c r="D135" s="29" t="str">
        <f>A30</f>
        <v xml:space="preserve">   FY 17</v>
      </c>
      <c r="E135" s="45" t="s">
        <v>76</v>
      </c>
      <c r="F135" s="20" t="s">
        <v>40</v>
      </c>
      <c r="G135" s="45" t="s">
        <v>38</v>
      </c>
      <c r="H135" s="20" t="s">
        <v>77</v>
      </c>
      <c r="I135" s="20" t="s">
        <v>78</v>
      </c>
      <c r="J135" s="20" t="s">
        <v>79</v>
      </c>
      <c r="K135" s="45" t="s">
        <v>38</v>
      </c>
      <c r="L135" s="45" t="s">
        <v>80</v>
      </c>
      <c r="M135" s="45" t="s">
        <v>6</v>
      </c>
      <c r="N135" s="20" t="s">
        <v>81</v>
      </c>
      <c r="O135" s="18"/>
      <c r="P135" s="2"/>
    </row>
    <row r="136" spans="1:16" hidden="1">
      <c r="A136" s="21" t="s">
        <v>82</v>
      </c>
      <c r="B136" s="46" t="s">
        <v>83</v>
      </c>
      <c r="C136" s="47" t="s">
        <v>84</v>
      </c>
      <c r="D136" s="47" t="s">
        <v>84</v>
      </c>
      <c r="E136" s="46" t="s">
        <v>83</v>
      </c>
      <c r="F136" s="21" t="s">
        <v>85</v>
      </c>
      <c r="G136" s="46" t="s">
        <v>86</v>
      </c>
      <c r="H136" s="46" t="s">
        <v>87</v>
      </c>
      <c r="I136" s="21" t="s">
        <v>87</v>
      </c>
      <c r="J136" s="21" t="s">
        <v>87</v>
      </c>
      <c r="K136" s="46" t="s">
        <v>87</v>
      </c>
      <c r="L136" s="26"/>
      <c r="M136" s="46" t="s">
        <v>88</v>
      </c>
      <c r="N136" s="21" t="s">
        <v>89</v>
      </c>
      <c r="O136" s="18"/>
      <c r="P136" s="2"/>
    </row>
    <row r="137" spans="1:16" hidden="1">
      <c r="A137" s="16">
        <f t="shared" ref="A137:A146" si="38">A105</f>
        <v>0</v>
      </c>
      <c r="B137" s="19">
        <f t="shared" ref="B137:B146" si="39">B105*(1+$E$38)</f>
        <v>0</v>
      </c>
      <c r="C137" s="29"/>
      <c r="D137" s="29"/>
      <c r="E137" s="19">
        <f t="shared" ref="E137:E146" si="40">ROUND((C137*B137/12)+(D137*B137*(1+$E$38)/12),0)</f>
        <v>0</v>
      </c>
      <c r="F137" s="20">
        <f t="shared" ref="F137:G146" si="41">F41</f>
        <v>0</v>
      </c>
      <c r="G137" s="45">
        <f t="shared" si="41"/>
        <v>0</v>
      </c>
      <c r="H137" s="19">
        <f t="shared" ref="H137:H145" si="42">ROUND(IF(F137="T",1,0)*$C$3*E137+IF(F137="R",1,0)*$C$2*E137,0)</f>
        <v>0</v>
      </c>
      <c r="I137" s="32">
        <f t="shared" ref="I137:I145" si="43">((IF(G137&gt;0,1,0))*(IF(G137=1,1,0))*(IF(F137="R",$C$8,$D$8))+(IF(G137=2,1,0))*(IF(F137="R",$C$9,$D$9))+(IF(G137=3,1,0))*(IF(F137="R",$C$10,$D$10))+(IF(G137=4,1,0))*(IF(F137="R",$C$11,$D$11)))*(C137/12)</f>
        <v>0</v>
      </c>
      <c r="J137" s="32">
        <f t="shared" ref="J137:J145" si="44">((IF(G137&gt;0,1,0))*(IF(G137=1,1,0))*(IF(F137="R",$C$8,$D$8))+(IF(G137=2,1,0))*(IF(F137="R",$C$9,$D$9))+(IF(G137=3,1,0))*(IF(F137="R",$C$10,$D$10))+(IF(G137=4,1,0))*(IF(F137="R",$C$11,$D$11)))*(D137/12)</f>
        <v>0</v>
      </c>
      <c r="K137" s="19">
        <f t="shared" ref="K137:K146" si="45">ROUND(I137+J137,0)</f>
        <v>0</v>
      </c>
      <c r="L137" s="19">
        <f t="shared" ref="L137:L146" si="46">ROUND(+L105*(1+$E$38),0)</f>
        <v>0</v>
      </c>
      <c r="M137" s="19">
        <f t="shared" ref="M137:M146" si="47">H137+K137+L137</f>
        <v>0</v>
      </c>
      <c r="N137" s="19">
        <f t="shared" ref="N137:N146" si="48">E137+M137</f>
        <v>0</v>
      </c>
      <c r="O137" s="18"/>
      <c r="P137" s="2"/>
    </row>
    <row r="138" spans="1:16" hidden="1">
      <c r="A138" s="18">
        <f t="shared" si="38"/>
        <v>0</v>
      </c>
      <c r="B138" s="26">
        <f t="shared" si="39"/>
        <v>0</v>
      </c>
      <c r="C138" s="27"/>
      <c r="D138" s="27"/>
      <c r="E138" s="26">
        <f t="shared" si="40"/>
        <v>0</v>
      </c>
      <c r="F138" s="21">
        <f t="shared" si="41"/>
        <v>0</v>
      </c>
      <c r="G138" s="46">
        <f t="shared" si="41"/>
        <v>0</v>
      </c>
      <c r="H138" s="26">
        <f t="shared" si="42"/>
        <v>0</v>
      </c>
      <c r="I138" s="28">
        <f t="shared" si="43"/>
        <v>0</v>
      </c>
      <c r="J138" s="28">
        <f t="shared" si="44"/>
        <v>0</v>
      </c>
      <c r="K138" s="26">
        <f t="shared" si="45"/>
        <v>0</v>
      </c>
      <c r="L138" s="26">
        <f t="shared" si="46"/>
        <v>0</v>
      </c>
      <c r="M138" s="26">
        <f t="shared" si="47"/>
        <v>0</v>
      </c>
      <c r="N138" s="26">
        <f t="shared" si="48"/>
        <v>0</v>
      </c>
      <c r="O138" s="18"/>
      <c r="P138" s="2"/>
    </row>
    <row r="139" spans="1:16" hidden="1">
      <c r="A139" s="18" t="str">
        <f t="shared" si="38"/>
        <v>TASK LEADER</v>
      </c>
      <c r="B139" s="26">
        <f t="shared" si="39"/>
        <v>86474.587500000009</v>
      </c>
      <c r="C139" s="27">
        <f>C107</f>
        <v>0</v>
      </c>
      <c r="D139" s="27"/>
      <c r="E139" s="58">
        <f t="shared" si="40"/>
        <v>0</v>
      </c>
      <c r="F139" s="21" t="str">
        <f t="shared" si="41"/>
        <v>t</v>
      </c>
      <c r="G139" s="46">
        <f t="shared" si="41"/>
        <v>4</v>
      </c>
      <c r="H139" s="26">
        <f t="shared" si="42"/>
        <v>0</v>
      </c>
      <c r="I139" s="28">
        <f t="shared" si="43"/>
        <v>0</v>
      </c>
      <c r="J139" s="28">
        <f t="shared" si="44"/>
        <v>0</v>
      </c>
      <c r="K139" s="26">
        <f t="shared" si="45"/>
        <v>0</v>
      </c>
      <c r="L139" s="26">
        <f t="shared" si="46"/>
        <v>0</v>
      </c>
      <c r="M139" s="58">
        <f t="shared" si="47"/>
        <v>0</v>
      </c>
      <c r="N139" s="26">
        <f t="shared" si="48"/>
        <v>0</v>
      </c>
      <c r="O139" s="18"/>
      <c r="P139" s="2"/>
    </row>
    <row r="140" spans="1:16" hidden="1">
      <c r="A140" s="18">
        <f t="shared" si="38"/>
        <v>0</v>
      </c>
      <c r="B140" s="26">
        <f t="shared" si="39"/>
        <v>0</v>
      </c>
      <c r="C140" s="27">
        <f>C108</f>
        <v>0</v>
      </c>
      <c r="D140" s="27"/>
      <c r="E140" s="26">
        <f t="shared" si="40"/>
        <v>0</v>
      </c>
      <c r="F140" s="21" t="str">
        <f t="shared" si="41"/>
        <v>t</v>
      </c>
      <c r="G140" s="46">
        <f t="shared" si="41"/>
        <v>4</v>
      </c>
      <c r="H140" s="26">
        <f t="shared" si="42"/>
        <v>0</v>
      </c>
      <c r="I140" s="28">
        <f t="shared" si="43"/>
        <v>0</v>
      </c>
      <c r="J140" s="28">
        <f t="shared" si="44"/>
        <v>0</v>
      </c>
      <c r="K140" s="26">
        <f t="shared" si="45"/>
        <v>0</v>
      </c>
      <c r="L140" s="26">
        <f t="shared" si="46"/>
        <v>0</v>
      </c>
      <c r="M140" s="26">
        <f t="shared" si="47"/>
        <v>0</v>
      </c>
      <c r="N140" s="26">
        <f t="shared" si="48"/>
        <v>0</v>
      </c>
      <c r="O140" s="18"/>
      <c r="P140" s="2"/>
    </row>
    <row r="141" spans="1:16" hidden="1">
      <c r="A141" s="18">
        <f t="shared" si="38"/>
        <v>0</v>
      </c>
      <c r="B141" s="26">
        <f t="shared" si="39"/>
        <v>0</v>
      </c>
      <c r="C141" s="27">
        <f>C109</f>
        <v>0</v>
      </c>
      <c r="D141" s="27"/>
      <c r="E141" s="26">
        <f t="shared" si="40"/>
        <v>0</v>
      </c>
      <c r="F141" s="21" t="str">
        <f t="shared" si="41"/>
        <v>t</v>
      </c>
      <c r="G141" s="46">
        <f t="shared" si="41"/>
        <v>4</v>
      </c>
      <c r="H141" s="26">
        <f t="shared" si="42"/>
        <v>0</v>
      </c>
      <c r="I141" s="28">
        <f t="shared" si="43"/>
        <v>0</v>
      </c>
      <c r="J141" s="28">
        <f t="shared" si="44"/>
        <v>0</v>
      </c>
      <c r="K141" s="26">
        <f t="shared" si="45"/>
        <v>0</v>
      </c>
      <c r="L141" s="26">
        <f t="shared" si="46"/>
        <v>0</v>
      </c>
      <c r="M141" s="26">
        <f t="shared" si="47"/>
        <v>0</v>
      </c>
      <c r="N141" s="26">
        <f t="shared" si="48"/>
        <v>0</v>
      </c>
      <c r="O141" s="18"/>
      <c r="P141" s="2"/>
    </row>
    <row r="142" spans="1:16" hidden="1">
      <c r="A142" s="18">
        <f t="shared" si="38"/>
        <v>0</v>
      </c>
      <c r="B142" s="26">
        <f t="shared" si="39"/>
        <v>0</v>
      </c>
      <c r="C142" s="27"/>
      <c r="D142" s="27"/>
      <c r="E142" s="26">
        <f t="shared" si="40"/>
        <v>0</v>
      </c>
      <c r="F142" s="21">
        <f t="shared" si="41"/>
        <v>0</v>
      </c>
      <c r="G142" s="46">
        <f t="shared" si="41"/>
        <v>0</v>
      </c>
      <c r="H142" s="26">
        <f t="shared" si="42"/>
        <v>0</v>
      </c>
      <c r="I142" s="28">
        <f t="shared" si="43"/>
        <v>0</v>
      </c>
      <c r="J142" s="28">
        <f t="shared" si="44"/>
        <v>0</v>
      </c>
      <c r="K142" s="26">
        <f t="shared" si="45"/>
        <v>0</v>
      </c>
      <c r="L142" s="26">
        <f t="shared" si="46"/>
        <v>0</v>
      </c>
      <c r="M142" s="26">
        <f t="shared" si="47"/>
        <v>0</v>
      </c>
      <c r="N142" s="26">
        <f t="shared" si="48"/>
        <v>0</v>
      </c>
      <c r="O142" s="18"/>
      <c r="P142" s="2"/>
    </row>
    <row r="143" spans="1:16" hidden="1">
      <c r="A143" s="18">
        <f t="shared" si="38"/>
        <v>0</v>
      </c>
      <c r="B143" s="26">
        <f t="shared" si="39"/>
        <v>0</v>
      </c>
      <c r="C143" s="27"/>
      <c r="D143" s="27"/>
      <c r="E143" s="26">
        <f t="shared" si="40"/>
        <v>0</v>
      </c>
      <c r="F143" s="21">
        <f t="shared" si="41"/>
        <v>0</v>
      </c>
      <c r="G143" s="46">
        <f t="shared" si="41"/>
        <v>0</v>
      </c>
      <c r="H143" s="26">
        <f t="shared" si="42"/>
        <v>0</v>
      </c>
      <c r="I143" s="28">
        <f t="shared" si="43"/>
        <v>0</v>
      </c>
      <c r="J143" s="28">
        <f t="shared" si="44"/>
        <v>0</v>
      </c>
      <c r="K143" s="26">
        <f t="shared" si="45"/>
        <v>0</v>
      </c>
      <c r="L143" s="26">
        <f t="shared" si="46"/>
        <v>0</v>
      </c>
      <c r="M143" s="26">
        <f t="shared" si="47"/>
        <v>0</v>
      </c>
      <c r="N143" s="26">
        <f t="shared" si="48"/>
        <v>0</v>
      </c>
      <c r="O143" s="18"/>
      <c r="P143" s="2"/>
    </row>
    <row r="144" spans="1:16" hidden="1">
      <c r="A144" s="18" t="str">
        <f t="shared" si="38"/>
        <v>LAB MANAGER</v>
      </c>
      <c r="B144" s="26">
        <f t="shared" si="39"/>
        <v>0</v>
      </c>
      <c r="C144" s="27"/>
      <c r="D144" s="27"/>
      <c r="E144" s="26">
        <f t="shared" si="40"/>
        <v>0</v>
      </c>
      <c r="F144" s="21">
        <f t="shared" si="41"/>
        <v>0</v>
      </c>
      <c r="G144" s="46">
        <f t="shared" si="41"/>
        <v>0</v>
      </c>
      <c r="H144" s="26">
        <f t="shared" si="42"/>
        <v>0</v>
      </c>
      <c r="I144" s="28">
        <f t="shared" si="43"/>
        <v>0</v>
      </c>
      <c r="J144" s="28">
        <f t="shared" si="44"/>
        <v>0</v>
      </c>
      <c r="K144" s="26">
        <f t="shared" si="45"/>
        <v>0</v>
      </c>
      <c r="L144" s="26">
        <f t="shared" si="46"/>
        <v>0</v>
      </c>
      <c r="M144" s="26">
        <f t="shared" si="47"/>
        <v>0</v>
      </c>
      <c r="N144" s="26">
        <f t="shared" si="48"/>
        <v>0</v>
      </c>
      <c r="O144" s="18"/>
      <c r="P144" s="2"/>
    </row>
    <row r="145" spans="1:16" hidden="1">
      <c r="A145" s="18">
        <f t="shared" si="38"/>
        <v>0</v>
      </c>
      <c r="B145" s="26">
        <f t="shared" si="39"/>
        <v>0</v>
      </c>
      <c r="C145" s="27"/>
      <c r="D145" s="27"/>
      <c r="E145" s="26">
        <f t="shared" si="40"/>
        <v>0</v>
      </c>
      <c r="F145" s="21">
        <f t="shared" si="41"/>
        <v>0</v>
      </c>
      <c r="G145" s="46">
        <f t="shared" si="41"/>
        <v>0</v>
      </c>
      <c r="H145" s="26">
        <f t="shared" si="42"/>
        <v>0</v>
      </c>
      <c r="I145" s="28">
        <f t="shared" si="43"/>
        <v>0</v>
      </c>
      <c r="J145" s="28">
        <f t="shared" si="44"/>
        <v>0</v>
      </c>
      <c r="K145" s="26">
        <f t="shared" si="45"/>
        <v>0</v>
      </c>
      <c r="L145" s="26">
        <f t="shared" si="46"/>
        <v>0</v>
      </c>
      <c r="M145" s="26">
        <f t="shared" si="47"/>
        <v>0</v>
      </c>
      <c r="N145" s="26">
        <f t="shared" si="48"/>
        <v>0</v>
      </c>
      <c r="O145" s="18"/>
      <c r="P145" s="2"/>
    </row>
    <row r="146" spans="1:16" hidden="1">
      <c r="A146" s="18" t="str">
        <f t="shared" si="38"/>
        <v>CLASS LINE ONLY</v>
      </c>
      <c r="B146" s="26">
        <f t="shared" si="39"/>
        <v>0</v>
      </c>
      <c r="C146" s="27"/>
      <c r="D146" s="27"/>
      <c r="E146" s="26">
        <f t="shared" si="40"/>
        <v>0</v>
      </c>
      <c r="F146" s="21">
        <f t="shared" si="41"/>
        <v>0</v>
      </c>
      <c r="G146" s="46">
        <f t="shared" si="41"/>
        <v>0</v>
      </c>
      <c r="H146" s="26">
        <f>ROUND(($C$4*$E146),0)</f>
        <v>0</v>
      </c>
      <c r="I146" s="28">
        <f>(((IF(G146&gt;0,1,0))*(IF(G146=1,1,0))*$C$8)+(IF(G146=2,1,0))*($C$9)+(IF(G146=3,1,0))*($C$10)+(IF(G146=4,1,0)*($C$11)))*(C146/12)</f>
        <v>0</v>
      </c>
      <c r="J146" s="28">
        <f>(((IF(G146&gt;0,1,0))*(IF(G146=1,1,0))*$C$8)+(IF(G146=2,1,0))*($C$9)+(IF(G146=3,1,0))*($C$10)+(IF(G146=4,1,0)*($C$11)))*(D146/12)</f>
        <v>0</v>
      </c>
      <c r="K146" s="26">
        <f t="shared" si="45"/>
        <v>0</v>
      </c>
      <c r="L146" s="26">
        <f t="shared" si="46"/>
        <v>0</v>
      </c>
      <c r="M146" s="26">
        <f t="shared" si="47"/>
        <v>0</v>
      </c>
      <c r="N146" s="26">
        <f t="shared" si="48"/>
        <v>0</v>
      </c>
      <c r="O146" s="18"/>
      <c r="P146" s="2"/>
    </row>
    <row r="147" spans="1:16" hidden="1">
      <c r="A147" s="20" t="s">
        <v>93</v>
      </c>
      <c r="B147" s="19">
        <f>SUM(B137:B146)</f>
        <v>86474.587500000009</v>
      </c>
      <c r="C147" s="29">
        <f>SUM(C137:C146)</f>
        <v>0</v>
      </c>
      <c r="D147" s="29">
        <f>SUM(D137:D146)</f>
        <v>0</v>
      </c>
      <c r="E147" s="19">
        <f>SUM(E137:E146)</f>
        <v>0</v>
      </c>
      <c r="F147" s="30"/>
      <c r="G147" s="31"/>
      <c r="H147" s="19">
        <f t="shared" ref="H147:N147" si="49">SUM(H137:H146)</f>
        <v>0</v>
      </c>
      <c r="I147" s="32">
        <f t="shared" si="49"/>
        <v>0</v>
      </c>
      <c r="J147" s="32">
        <f t="shared" si="49"/>
        <v>0</v>
      </c>
      <c r="K147" s="19">
        <f t="shared" si="49"/>
        <v>0</v>
      </c>
      <c r="L147" s="19">
        <f t="shared" si="49"/>
        <v>0</v>
      </c>
      <c r="M147" s="19">
        <f t="shared" si="49"/>
        <v>0</v>
      </c>
      <c r="N147" s="19">
        <f t="shared" si="49"/>
        <v>0</v>
      </c>
      <c r="O147" s="18"/>
      <c r="P147" s="2"/>
    </row>
    <row r="148" spans="1:16" hidden="1">
      <c r="A148" s="20" t="s">
        <v>94</v>
      </c>
      <c r="B148" s="19"/>
      <c r="C148" s="29"/>
      <c r="D148" s="29"/>
      <c r="E148" s="19"/>
      <c r="F148" s="16"/>
      <c r="G148" s="19"/>
      <c r="H148" s="19"/>
      <c r="I148" s="32"/>
      <c r="J148" s="32"/>
      <c r="K148" s="19"/>
      <c r="L148" s="19"/>
      <c r="M148" s="19"/>
      <c r="N148" s="16"/>
      <c r="O148" s="18"/>
      <c r="P148" s="2"/>
    </row>
    <row r="149" spans="1:16" hidden="1">
      <c r="A149" s="18">
        <f>A117</f>
        <v>0</v>
      </c>
      <c r="B149" s="26">
        <f>B117*(1+$E$38)</f>
        <v>0</v>
      </c>
      <c r="C149" s="27"/>
      <c r="D149" s="27"/>
      <c r="E149" s="26">
        <f>ROUND((C149*B149/12)+(D149*B149*(1+$E$38)/12),0)</f>
        <v>0</v>
      </c>
      <c r="F149" s="33"/>
      <c r="G149" s="26">
        <f>G53</f>
        <v>0</v>
      </c>
      <c r="H149" s="34"/>
      <c r="I149" s="28">
        <f>(((IF(G149&gt;0,1,0))*(IF(G149=1,1,0))*$E$8)+(IF(G149=2,1,0))*($E$9)+(IF(G149=3,1,0))*($E$10)+(IF(G149=4,1,0)*($E$11)))*(C149/12)</f>
        <v>0</v>
      </c>
      <c r="J149" s="28">
        <f>(((IF(G149&gt;0,1,0))*(IF(G149=1,1,0))*$E$8)+(IF(G149=2,1,0))*($E$9)+(IF(G149=3,1,0))*($E$10)+(IF(G149=4,1,0)*($E$11)))*(D149/12)</f>
        <v>0</v>
      </c>
      <c r="K149" s="26">
        <f>ROUND(I149+J149,0)</f>
        <v>0</v>
      </c>
      <c r="L149" s="26">
        <f>ROUND(+L117*(1+$E$38),0)</f>
        <v>0</v>
      </c>
      <c r="M149" s="26">
        <f>H149+K149+L149</f>
        <v>0</v>
      </c>
      <c r="N149" s="26">
        <f>E149+M149</f>
        <v>0</v>
      </c>
      <c r="O149" s="18"/>
      <c r="P149" s="2"/>
    </row>
    <row r="150" spans="1:16" hidden="1">
      <c r="A150" s="18" t="str">
        <f>A118</f>
        <v>GRA #1</v>
      </c>
      <c r="B150" s="26">
        <f>B118*(1+$E$38)</f>
        <v>0</v>
      </c>
      <c r="C150" s="27"/>
      <c r="D150" s="27"/>
      <c r="E150" s="26">
        <f>ROUND((C150*B150/12)+(D150*B150*(1+$E$38)/12),0)</f>
        <v>0</v>
      </c>
      <c r="F150" s="33"/>
      <c r="G150" s="26">
        <f>G54</f>
        <v>1</v>
      </c>
      <c r="H150" s="34"/>
      <c r="I150" s="28">
        <f>(((IF(G150&gt;0,1,0))*(IF(G150=1,1,0))*$E$8)+(IF(G150=2,1,0))*($E$9)+(IF(G150=3,1,0))*($E$10)+(IF(G150=4,1,0)*($E$11)))*(C150/12)</f>
        <v>0</v>
      </c>
      <c r="J150" s="28">
        <f>(((IF(G150&gt;0,1,0))*(IF(G150=1,1,0))*$E$8)+(IF(G150=2,1,0))*($E$9)+(IF(G150=3,1,0))*($E$10)+(IF(G150=4,1,0)*($E$11)))*(D150/12)</f>
        <v>0</v>
      </c>
      <c r="K150" s="26">
        <f>ROUND(I150+J150,0)</f>
        <v>0</v>
      </c>
      <c r="L150" s="26">
        <f>ROUND(+L118*(1+$E$38),0)</f>
        <v>0</v>
      </c>
      <c r="M150" s="26">
        <f>H150+K150+L150</f>
        <v>0</v>
      </c>
      <c r="N150" s="26">
        <f>E150+M150</f>
        <v>0</v>
      </c>
      <c r="O150" s="18"/>
      <c r="P150" s="2"/>
    </row>
    <row r="151" spans="1:16" hidden="1">
      <c r="A151" s="18">
        <f>A119</f>
        <v>0</v>
      </c>
      <c r="B151" s="26">
        <f>B119*(1+$E$38)</f>
        <v>0</v>
      </c>
      <c r="C151" s="27"/>
      <c r="D151" s="27"/>
      <c r="E151" s="26">
        <f>ROUND((C151*B151/12)+(D151*B151*(1+$E$38)/12),0)</f>
        <v>0</v>
      </c>
      <c r="F151" s="33"/>
      <c r="G151" s="26">
        <f>G55</f>
        <v>0</v>
      </c>
      <c r="H151" s="34"/>
      <c r="I151" s="28">
        <f>(((IF(G151&gt;0,1,0))*(IF(G151=1,1,0))*$E$8)+(IF(G151=2,1,0))*($E$9)+(IF(G151=3,1,0))*($E$10)+(IF(G151=4,1,0)*($E$11)))*(C151/12)</f>
        <v>0</v>
      </c>
      <c r="J151" s="28">
        <f>(((IF(G151&gt;0,1,0))*(IF(G151=1,1,0))*$E$8)+(IF(G151=2,1,0))*($E$9)+(IF(G151=3,1,0))*($E$10)+(IF(G151=4,1,0)*($E$11)))*(D151/12)</f>
        <v>0</v>
      </c>
      <c r="K151" s="26">
        <f>ROUND(I151+J151,0)</f>
        <v>0</v>
      </c>
      <c r="L151" s="26">
        <f>ROUND(+L119*(1+$E$38),0)</f>
        <v>0</v>
      </c>
      <c r="M151" s="26">
        <f>H151+K151+L151</f>
        <v>0</v>
      </c>
      <c r="N151" s="26">
        <f>E151+M151</f>
        <v>0</v>
      </c>
      <c r="O151" s="18"/>
      <c r="P151" s="2"/>
    </row>
    <row r="152" spans="1:16" hidden="1">
      <c r="A152" s="18">
        <f>A120</f>
        <v>0</v>
      </c>
      <c r="B152" s="26">
        <f>B120*(1+$E$38)</f>
        <v>0</v>
      </c>
      <c r="C152" s="27"/>
      <c r="D152" s="27"/>
      <c r="E152" s="26">
        <f>ROUND((C152*B152/12)+(D152*B152*(1+$E$38)/12),0)</f>
        <v>0</v>
      </c>
      <c r="F152" s="33"/>
      <c r="G152" s="26">
        <f>G56</f>
        <v>0</v>
      </c>
      <c r="H152" s="34"/>
      <c r="I152" s="28">
        <f>(((IF(G152&gt;0,1,0))*(IF(G152=1,1,0))*$E$8)+(IF(G152=2,1,0))*($E$9)+(IF(G152=3,1,0))*($E$10)+(IF(G152=4,1,0)*($E$11)))*(C152/12)</f>
        <v>0</v>
      </c>
      <c r="J152" s="28">
        <f>(((IF(G152&gt;0,1,0))*(IF(G152=1,1,0))*$E$8)+(IF(G152=2,1,0))*($E$9)+(IF(G152=3,1,0))*($E$10)+(IF(G152=4,1,0)*($E$11)))*(D152/12)</f>
        <v>0</v>
      </c>
      <c r="K152" s="26">
        <f>ROUND(I152+J152,0)</f>
        <v>0</v>
      </c>
      <c r="L152" s="26">
        <f>ROUND(+L120*(1+$E$38),0)</f>
        <v>0</v>
      </c>
      <c r="M152" s="26">
        <f>H152+K152+L152</f>
        <v>0</v>
      </c>
      <c r="N152" s="26">
        <f>E152+M152</f>
        <v>0</v>
      </c>
      <c r="O152" s="18"/>
      <c r="P152" s="2"/>
    </row>
    <row r="153" spans="1:16" hidden="1">
      <c r="A153" s="20" t="s">
        <v>95</v>
      </c>
      <c r="B153" s="19">
        <f>SUM(B148:B152)</f>
        <v>0</v>
      </c>
      <c r="C153" s="29">
        <f>SUM(C148:C152)</f>
        <v>0</v>
      </c>
      <c r="D153" s="29">
        <f>SUM(D148:D152)</f>
        <v>0</v>
      </c>
      <c r="E153" s="19">
        <f>SUM(E148:E152)</f>
        <v>0</v>
      </c>
      <c r="F153" s="30"/>
      <c r="G153" s="31"/>
      <c r="H153" s="31"/>
      <c r="I153" s="32">
        <f t="shared" ref="I153:N153" si="50">SUM(I148:I152)</f>
        <v>0</v>
      </c>
      <c r="J153" s="32">
        <f t="shared" si="50"/>
        <v>0</v>
      </c>
      <c r="K153" s="19">
        <f t="shared" si="50"/>
        <v>0</v>
      </c>
      <c r="L153" s="19">
        <f t="shared" si="50"/>
        <v>0</v>
      </c>
      <c r="M153" s="19">
        <f t="shared" si="50"/>
        <v>0</v>
      </c>
      <c r="N153" s="19">
        <f t="shared" si="50"/>
        <v>0</v>
      </c>
      <c r="O153" s="18"/>
      <c r="P153" s="2"/>
    </row>
    <row r="154" spans="1:16" hidden="1">
      <c r="A154" s="35" t="s">
        <v>96</v>
      </c>
      <c r="B154" s="23">
        <f>B147+B153</f>
        <v>86474.587500000009</v>
      </c>
      <c r="C154" s="24">
        <f>C147+C153</f>
        <v>0</v>
      </c>
      <c r="D154" s="24">
        <f>D147+D153</f>
        <v>0</v>
      </c>
      <c r="E154" s="23">
        <f>E147+E153</f>
        <v>0</v>
      </c>
      <c r="F154" s="36"/>
      <c r="G154" s="37"/>
      <c r="H154" s="23">
        <f t="shared" ref="H154:N154" si="51">H147+H153</f>
        <v>0</v>
      </c>
      <c r="I154" s="22">
        <f t="shared" si="51"/>
        <v>0</v>
      </c>
      <c r="J154" s="22">
        <f t="shared" si="51"/>
        <v>0</v>
      </c>
      <c r="K154" s="23">
        <f t="shared" si="51"/>
        <v>0</v>
      </c>
      <c r="L154" s="23">
        <f t="shared" si="51"/>
        <v>0</v>
      </c>
      <c r="M154" s="23">
        <f t="shared" si="51"/>
        <v>0</v>
      </c>
      <c r="N154" s="23">
        <f t="shared" si="51"/>
        <v>0</v>
      </c>
      <c r="O154" s="18"/>
      <c r="P154" s="2"/>
    </row>
    <row r="155" spans="1:16" hidden="1">
      <c r="A155" s="38"/>
      <c r="B155" s="39"/>
      <c r="C155" s="40"/>
      <c r="D155" s="40"/>
      <c r="E155" s="39"/>
      <c r="F155" s="38"/>
      <c r="G155" s="39"/>
      <c r="H155" s="39"/>
      <c r="I155" s="38"/>
      <c r="J155" s="38"/>
      <c r="K155" s="39"/>
      <c r="L155" s="39"/>
      <c r="M155" s="39"/>
      <c r="N155" s="38"/>
      <c r="O155" s="2"/>
      <c r="P155" s="2"/>
    </row>
    <row r="156" spans="1:16" hidden="1">
      <c r="A156" s="2" t="s">
        <v>97</v>
      </c>
      <c r="B156" s="41"/>
      <c r="C156" s="8"/>
      <c r="D156" s="8"/>
      <c r="E156" s="41"/>
      <c r="F156" s="2"/>
      <c r="G156" s="41"/>
      <c r="H156" s="41"/>
      <c r="I156" s="2"/>
      <c r="J156" s="2"/>
      <c r="K156" s="41"/>
      <c r="L156" s="41"/>
      <c r="M156" s="41"/>
      <c r="N156" s="2"/>
      <c r="O156" s="2"/>
      <c r="P156" s="2"/>
    </row>
    <row r="157" spans="1:16" hidden="1">
      <c r="A157" s="2"/>
      <c r="B157" s="41"/>
      <c r="C157" s="8"/>
      <c r="D157" s="8"/>
      <c r="E157" s="41"/>
      <c r="F157" s="2"/>
      <c r="G157" s="41"/>
      <c r="H157" s="41"/>
      <c r="I157" s="2"/>
      <c r="J157" s="2"/>
      <c r="K157" s="41"/>
      <c r="L157" s="41"/>
      <c r="M157" s="41"/>
      <c r="N157" s="2"/>
      <c r="O157" s="2"/>
      <c r="P157" s="2"/>
    </row>
    <row r="158" spans="1:16" hidden="1">
      <c r="A158" s="2" t="s">
        <v>99</v>
      </c>
      <c r="B158" s="41" t="s">
        <v>100</v>
      </c>
      <c r="C158" s="8"/>
      <c r="D158" s="8"/>
      <c r="E158" s="41"/>
      <c r="F158" s="2"/>
      <c r="G158" s="41"/>
      <c r="H158" s="41"/>
      <c r="I158" s="2"/>
      <c r="J158" s="2"/>
      <c r="K158" s="41"/>
      <c r="L158" s="41"/>
      <c r="M158" s="41"/>
      <c r="N158" s="2"/>
      <c r="O158" s="2"/>
      <c r="P158" s="2"/>
    </row>
    <row r="159" spans="1:16" hidden="1">
      <c r="A159" s="2"/>
      <c r="B159" s="41" t="s">
        <v>102</v>
      </c>
      <c r="C159" s="8"/>
      <c r="D159" s="8"/>
      <c r="E159" s="41"/>
      <c r="F159" s="2"/>
      <c r="G159" s="41"/>
      <c r="H159" s="41"/>
      <c r="I159" s="2"/>
      <c r="J159" s="2"/>
      <c r="K159" s="41"/>
      <c r="L159" s="41"/>
      <c r="M159" s="41"/>
      <c r="N159" s="2"/>
      <c r="O159" s="2"/>
      <c r="P159" s="2"/>
    </row>
    <row r="160" spans="1:16" hidden="1">
      <c r="A160" s="2"/>
      <c r="B160" s="41" t="s">
        <v>104</v>
      </c>
      <c r="C160" s="8"/>
      <c r="D160" s="8"/>
      <c r="E160" s="41"/>
      <c r="F160" s="2"/>
      <c r="G160" s="41"/>
      <c r="H160" s="41"/>
      <c r="I160" s="2"/>
      <c r="J160" s="2"/>
      <c r="K160" s="41"/>
      <c r="L160" s="41"/>
      <c r="M160" s="41"/>
      <c r="N160" s="2"/>
      <c r="O160" s="2"/>
      <c r="P160" s="2"/>
    </row>
    <row r="161" spans="1:16" hidden="1">
      <c r="A161" s="2"/>
      <c r="B161" s="41" t="s">
        <v>106</v>
      </c>
      <c r="C161" s="8"/>
      <c r="D161" s="8"/>
      <c r="E161" s="41"/>
      <c r="F161" s="2"/>
      <c r="G161" s="41"/>
      <c r="H161" s="41"/>
      <c r="I161" s="2"/>
      <c r="J161" s="2"/>
      <c r="K161" s="41"/>
      <c r="L161" s="41"/>
      <c r="M161" s="41"/>
      <c r="N161" s="2"/>
      <c r="O161" s="2"/>
      <c r="P161" s="2"/>
    </row>
    <row r="162" spans="1:16" hidden="1">
      <c r="A162" s="2"/>
      <c r="B162" s="2"/>
      <c r="C162" s="2"/>
      <c r="D162" s="8"/>
      <c r="E162" s="48"/>
      <c r="F162" s="2"/>
      <c r="G162" s="48"/>
      <c r="H162" s="48"/>
      <c r="I162" s="2"/>
      <c r="J162" s="2"/>
      <c r="K162" s="48"/>
      <c r="L162" s="48"/>
      <c r="M162" s="48"/>
      <c r="N162" s="2"/>
      <c r="O162" s="2"/>
      <c r="P162" s="2"/>
    </row>
    <row r="163" spans="1:16" hidden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idden="1">
      <c r="A164" s="2" t="s">
        <v>114</v>
      </c>
      <c r="B164" s="41"/>
      <c r="C164" s="8"/>
      <c r="D164" s="8"/>
      <c r="E164" s="41"/>
      <c r="F164" s="2"/>
      <c r="G164" s="41"/>
      <c r="H164" s="41"/>
      <c r="I164" s="2"/>
      <c r="J164" s="2"/>
      <c r="K164" s="41"/>
      <c r="L164" s="41"/>
      <c r="M164" s="41"/>
      <c r="N164" s="2"/>
      <c r="O164" s="2"/>
      <c r="P164" s="2"/>
    </row>
    <row r="165" spans="1:16" hidden="1">
      <c r="A165" s="16" t="s">
        <v>70</v>
      </c>
      <c r="B165" s="43"/>
      <c r="C165" s="44"/>
      <c r="D165" s="44"/>
      <c r="E165" s="43" t="s">
        <v>108</v>
      </c>
      <c r="F165" s="17"/>
      <c r="G165" s="43"/>
      <c r="H165" s="43"/>
      <c r="I165" s="17"/>
      <c r="J165" s="17"/>
      <c r="K165" s="43"/>
      <c r="L165" s="43"/>
      <c r="M165" s="43"/>
      <c r="N165" s="17"/>
      <c r="O165" s="18"/>
      <c r="P165" s="2"/>
    </row>
    <row r="166" spans="1:16" hidden="1">
      <c r="A166" s="18" t="s">
        <v>72</v>
      </c>
      <c r="B166" s="41" t="s">
        <v>115</v>
      </c>
      <c r="C166" s="8"/>
      <c r="D166" s="8" t="s">
        <v>116</v>
      </c>
      <c r="E166" s="13">
        <f>$E$38</f>
        <v>0.05</v>
      </c>
      <c r="F166" s="2"/>
      <c r="G166" s="41"/>
      <c r="H166" s="41"/>
      <c r="I166" s="2"/>
      <c r="J166" s="2"/>
      <c r="K166" s="41"/>
      <c r="L166" s="41"/>
      <c r="M166" s="41"/>
      <c r="N166" s="2"/>
      <c r="O166" s="18"/>
      <c r="P166" s="2"/>
    </row>
    <row r="167" spans="1:16" hidden="1">
      <c r="A167" s="16" t="s">
        <v>75</v>
      </c>
      <c r="B167" s="19" t="str">
        <f>A30</f>
        <v xml:space="preserve">   FY 17</v>
      </c>
      <c r="C167" s="29" t="str">
        <f>A30</f>
        <v xml:space="preserve">   FY 17</v>
      </c>
      <c r="D167" s="29" t="str">
        <f>A31</f>
        <v xml:space="preserve">   FY 18</v>
      </c>
      <c r="E167" s="45" t="s">
        <v>76</v>
      </c>
      <c r="F167" s="20" t="s">
        <v>40</v>
      </c>
      <c r="G167" s="45" t="s">
        <v>38</v>
      </c>
      <c r="H167" s="20" t="s">
        <v>77</v>
      </c>
      <c r="I167" s="20" t="s">
        <v>78</v>
      </c>
      <c r="J167" s="20" t="s">
        <v>79</v>
      </c>
      <c r="K167" s="45" t="s">
        <v>38</v>
      </c>
      <c r="L167" s="45" t="s">
        <v>80</v>
      </c>
      <c r="M167" s="45" t="s">
        <v>6</v>
      </c>
      <c r="N167" s="20" t="s">
        <v>81</v>
      </c>
      <c r="O167" s="18"/>
      <c r="P167" s="2"/>
    </row>
    <row r="168" spans="1:16" hidden="1">
      <c r="A168" s="21" t="s">
        <v>82</v>
      </c>
      <c r="B168" s="46" t="s">
        <v>83</v>
      </c>
      <c r="C168" s="47" t="s">
        <v>84</v>
      </c>
      <c r="D168" s="47" t="s">
        <v>84</v>
      </c>
      <c r="E168" s="46" t="s">
        <v>83</v>
      </c>
      <c r="F168" s="21" t="s">
        <v>85</v>
      </c>
      <c r="G168" s="46" t="s">
        <v>86</v>
      </c>
      <c r="H168" s="46" t="s">
        <v>87</v>
      </c>
      <c r="I168" s="21" t="s">
        <v>87</v>
      </c>
      <c r="J168" s="21" t="s">
        <v>87</v>
      </c>
      <c r="K168" s="46" t="s">
        <v>87</v>
      </c>
      <c r="L168" s="26"/>
      <c r="M168" s="46" t="s">
        <v>88</v>
      </c>
      <c r="N168" s="21" t="s">
        <v>89</v>
      </c>
      <c r="O168" s="18"/>
      <c r="P168" s="2"/>
    </row>
    <row r="169" spans="1:16" hidden="1">
      <c r="A169" s="16">
        <f t="shared" ref="A169:A178" si="52">A137</f>
        <v>0</v>
      </c>
      <c r="B169" s="19">
        <f t="shared" ref="B169:B178" si="53">B137*(1+$E$38)</f>
        <v>0</v>
      </c>
      <c r="C169" s="29"/>
      <c r="D169" s="29"/>
      <c r="E169" s="19">
        <f t="shared" ref="E169:E178" si="54">ROUND((C169*B169/12)+(D169*B169*(1+$E$38)/12),0)</f>
        <v>0</v>
      </c>
      <c r="F169" s="20">
        <f t="shared" ref="F169:G178" si="55">F41</f>
        <v>0</v>
      </c>
      <c r="G169" s="45">
        <f t="shared" si="55"/>
        <v>0</v>
      </c>
      <c r="H169" s="19">
        <f t="shared" ref="H169:H177" si="56">ROUND(IF(F169="T",1,0)*$C$3*E169+IF(F169="R",1,0)*$C$2*E169,0)</f>
        <v>0</v>
      </c>
      <c r="I169" s="32">
        <f t="shared" ref="I169:I177" si="57">((IF(G169&gt;0,1,0))*(IF(G169=1,1,0))*(IF(F169="R",$C$8,$D$8))+(IF(G169=2,1,0))*(IF(F169="R",$C$9,$D$9))+(IF(G169=3,1,0))*(IF(F169="R",$C$10,$D$10))+(IF(G169=4,1,0))*(IF(F169="R",$C$11,$D$11)))*(C169/12)</f>
        <v>0</v>
      </c>
      <c r="J169" s="32">
        <f t="shared" ref="J169:J177" si="58">((IF(G169&gt;0,1,0))*(IF(G169=1,1,0))*(IF(F169="R",$C$8,$D$8))+(IF(G169=2,1,0))*(IF(F169="R",$C$9,$D$9))+(IF(G169=3,1,0))*(IF(F169="R",$C$10,$D$10))+(IF(G169=4,1,0))*(IF(F169="R",$C$11,$D$11)))*(D169/12)</f>
        <v>0</v>
      </c>
      <c r="K169" s="19">
        <f t="shared" ref="K169:K178" si="59">ROUND(I169+J169,0)</f>
        <v>0</v>
      </c>
      <c r="L169" s="19">
        <f t="shared" ref="L169:L178" si="60">ROUND(+L137*(1+$E$38),0)</f>
        <v>0</v>
      </c>
      <c r="M169" s="19">
        <f t="shared" ref="M169:M178" si="61">H169+K169+L169</f>
        <v>0</v>
      </c>
      <c r="N169" s="19">
        <f t="shared" ref="N169:N178" si="62">E169+M169</f>
        <v>0</v>
      </c>
      <c r="O169" s="18"/>
      <c r="P169" s="2"/>
    </row>
    <row r="170" spans="1:16" hidden="1">
      <c r="A170" s="18">
        <f t="shared" si="52"/>
        <v>0</v>
      </c>
      <c r="B170" s="26">
        <f t="shared" si="53"/>
        <v>0</v>
      </c>
      <c r="C170" s="27"/>
      <c r="D170" s="27"/>
      <c r="E170" s="26">
        <f t="shared" si="54"/>
        <v>0</v>
      </c>
      <c r="F170" s="21">
        <f t="shared" si="55"/>
        <v>0</v>
      </c>
      <c r="G170" s="46">
        <f t="shared" si="55"/>
        <v>0</v>
      </c>
      <c r="H170" s="26">
        <f t="shared" si="56"/>
        <v>0</v>
      </c>
      <c r="I170" s="28">
        <f t="shared" si="57"/>
        <v>0</v>
      </c>
      <c r="J170" s="28">
        <f t="shared" si="58"/>
        <v>0</v>
      </c>
      <c r="K170" s="26">
        <f t="shared" si="59"/>
        <v>0</v>
      </c>
      <c r="L170" s="26">
        <f t="shared" si="60"/>
        <v>0</v>
      </c>
      <c r="M170" s="26">
        <f t="shared" si="61"/>
        <v>0</v>
      </c>
      <c r="N170" s="26">
        <f t="shared" si="62"/>
        <v>0</v>
      </c>
      <c r="O170" s="18"/>
      <c r="P170" s="2"/>
    </row>
    <row r="171" spans="1:16" hidden="1">
      <c r="A171" s="18" t="str">
        <f t="shared" si="52"/>
        <v>TASK LEADER</v>
      </c>
      <c r="B171" s="26">
        <f t="shared" si="53"/>
        <v>90798.316875000019</v>
      </c>
      <c r="C171" s="27">
        <v>0</v>
      </c>
      <c r="D171" s="27"/>
      <c r="E171" s="58">
        <f t="shared" si="54"/>
        <v>0</v>
      </c>
      <c r="F171" s="21" t="str">
        <f t="shared" si="55"/>
        <v>t</v>
      </c>
      <c r="G171" s="46">
        <f t="shared" si="55"/>
        <v>4</v>
      </c>
      <c r="H171" s="26">
        <f t="shared" si="56"/>
        <v>0</v>
      </c>
      <c r="I171" s="28">
        <f t="shared" si="57"/>
        <v>0</v>
      </c>
      <c r="J171" s="28">
        <f t="shared" si="58"/>
        <v>0</v>
      </c>
      <c r="K171" s="26">
        <f t="shared" si="59"/>
        <v>0</v>
      </c>
      <c r="L171" s="26">
        <f t="shared" si="60"/>
        <v>0</v>
      </c>
      <c r="M171" s="58">
        <f t="shared" si="61"/>
        <v>0</v>
      </c>
      <c r="N171" s="26">
        <f t="shared" si="62"/>
        <v>0</v>
      </c>
      <c r="O171" s="18"/>
      <c r="P171" s="2"/>
    </row>
    <row r="172" spans="1:16" hidden="1">
      <c r="A172" s="18">
        <f t="shared" si="52"/>
        <v>0</v>
      </c>
      <c r="B172" s="26">
        <f t="shared" si="53"/>
        <v>0</v>
      </c>
      <c r="C172" s="27"/>
      <c r="D172" s="27"/>
      <c r="E172" s="26">
        <f t="shared" si="54"/>
        <v>0</v>
      </c>
      <c r="F172" s="21" t="str">
        <f t="shared" si="55"/>
        <v>t</v>
      </c>
      <c r="G172" s="46">
        <f t="shared" si="55"/>
        <v>4</v>
      </c>
      <c r="H172" s="26">
        <f t="shared" si="56"/>
        <v>0</v>
      </c>
      <c r="I172" s="28">
        <f t="shared" si="57"/>
        <v>0</v>
      </c>
      <c r="J172" s="28">
        <f t="shared" si="58"/>
        <v>0</v>
      </c>
      <c r="K172" s="26">
        <f t="shared" si="59"/>
        <v>0</v>
      </c>
      <c r="L172" s="26">
        <f t="shared" si="60"/>
        <v>0</v>
      </c>
      <c r="M172" s="26">
        <f t="shared" si="61"/>
        <v>0</v>
      </c>
      <c r="N172" s="26">
        <f t="shared" si="62"/>
        <v>0</v>
      </c>
      <c r="O172" s="18"/>
      <c r="P172" s="2"/>
    </row>
    <row r="173" spans="1:16" hidden="1">
      <c r="A173" s="18">
        <f t="shared" si="52"/>
        <v>0</v>
      </c>
      <c r="B173" s="26">
        <f t="shared" si="53"/>
        <v>0</v>
      </c>
      <c r="C173" s="27"/>
      <c r="D173" s="27"/>
      <c r="E173" s="26">
        <f t="shared" si="54"/>
        <v>0</v>
      </c>
      <c r="F173" s="21" t="str">
        <f t="shared" si="55"/>
        <v>t</v>
      </c>
      <c r="G173" s="46">
        <f t="shared" si="55"/>
        <v>4</v>
      </c>
      <c r="H173" s="26">
        <f t="shared" si="56"/>
        <v>0</v>
      </c>
      <c r="I173" s="28">
        <f t="shared" si="57"/>
        <v>0</v>
      </c>
      <c r="J173" s="28">
        <f t="shared" si="58"/>
        <v>0</v>
      </c>
      <c r="K173" s="26">
        <f t="shared" si="59"/>
        <v>0</v>
      </c>
      <c r="L173" s="26">
        <f t="shared" si="60"/>
        <v>0</v>
      </c>
      <c r="M173" s="26">
        <f t="shared" si="61"/>
        <v>0</v>
      </c>
      <c r="N173" s="26">
        <f t="shared" si="62"/>
        <v>0</v>
      </c>
      <c r="O173" s="18"/>
      <c r="P173" s="2"/>
    </row>
    <row r="174" spans="1:16" hidden="1">
      <c r="A174" s="18">
        <f t="shared" si="52"/>
        <v>0</v>
      </c>
      <c r="B174" s="26">
        <f t="shared" si="53"/>
        <v>0</v>
      </c>
      <c r="C174" s="27"/>
      <c r="D174" s="27"/>
      <c r="E174" s="26">
        <f t="shared" si="54"/>
        <v>0</v>
      </c>
      <c r="F174" s="21">
        <f t="shared" si="55"/>
        <v>0</v>
      </c>
      <c r="G174" s="46">
        <f t="shared" si="55"/>
        <v>0</v>
      </c>
      <c r="H174" s="26">
        <f t="shared" si="56"/>
        <v>0</v>
      </c>
      <c r="I174" s="28">
        <f t="shared" si="57"/>
        <v>0</v>
      </c>
      <c r="J174" s="28">
        <f t="shared" si="58"/>
        <v>0</v>
      </c>
      <c r="K174" s="26">
        <f t="shared" si="59"/>
        <v>0</v>
      </c>
      <c r="L174" s="26">
        <f t="shared" si="60"/>
        <v>0</v>
      </c>
      <c r="M174" s="26">
        <f t="shared" si="61"/>
        <v>0</v>
      </c>
      <c r="N174" s="26">
        <f t="shared" si="62"/>
        <v>0</v>
      </c>
      <c r="O174" s="18"/>
      <c r="P174" s="2"/>
    </row>
    <row r="175" spans="1:16" hidden="1">
      <c r="A175" s="18">
        <f t="shared" si="52"/>
        <v>0</v>
      </c>
      <c r="B175" s="26">
        <f t="shared" si="53"/>
        <v>0</v>
      </c>
      <c r="C175" s="27"/>
      <c r="D175" s="27"/>
      <c r="E175" s="26">
        <f t="shared" si="54"/>
        <v>0</v>
      </c>
      <c r="F175" s="21">
        <f t="shared" si="55"/>
        <v>0</v>
      </c>
      <c r="G175" s="46">
        <f t="shared" si="55"/>
        <v>0</v>
      </c>
      <c r="H175" s="26">
        <f t="shared" si="56"/>
        <v>0</v>
      </c>
      <c r="I175" s="28">
        <f t="shared" si="57"/>
        <v>0</v>
      </c>
      <c r="J175" s="28">
        <f t="shared" si="58"/>
        <v>0</v>
      </c>
      <c r="K175" s="26">
        <f t="shared" si="59"/>
        <v>0</v>
      </c>
      <c r="L175" s="26">
        <f t="shared" si="60"/>
        <v>0</v>
      </c>
      <c r="M175" s="26">
        <f t="shared" si="61"/>
        <v>0</v>
      </c>
      <c r="N175" s="26">
        <f t="shared" si="62"/>
        <v>0</v>
      </c>
      <c r="O175" s="18"/>
      <c r="P175" s="2"/>
    </row>
    <row r="176" spans="1:16" hidden="1">
      <c r="A176" s="18" t="str">
        <f t="shared" si="52"/>
        <v>LAB MANAGER</v>
      </c>
      <c r="B176" s="26">
        <f t="shared" si="53"/>
        <v>0</v>
      </c>
      <c r="C176" s="27"/>
      <c r="D176" s="52"/>
      <c r="E176" s="41">
        <f t="shared" si="54"/>
        <v>0</v>
      </c>
      <c r="F176" s="21">
        <f t="shared" si="55"/>
        <v>0</v>
      </c>
      <c r="G176" s="46">
        <f t="shared" si="55"/>
        <v>0</v>
      </c>
      <c r="H176" s="26">
        <f t="shared" si="56"/>
        <v>0</v>
      </c>
      <c r="I176" s="28">
        <f t="shared" si="57"/>
        <v>0</v>
      </c>
      <c r="J176" s="28">
        <f t="shared" si="58"/>
        <v>0</v>
      </c>
      <c r="K176" s="26">
        <f t="shared" si="59"/>
        <v>0</v>
      </c>
      <c r="L176" s="26">
        <f t="shared" si="60"/>
        <v>0</v>
      </c>
      <c r="M176" s="26">
        <f t="shared" si="61"/>
        <v>0</v>
      </c>
      <c r="N176" s="26">
        <f t="shared" si="62"/>
        <v>0</v>
      </c>
      <c r="O176" s="18"/>
      <c r="P176" s="2"/>
    </row>
    <row r="177" spans="1:16" hidden="1">
      <c r="A177" s="18">
        <f t="shared" si="52"/>
        <v>0</v>
      </c>
      <c r="B177" s="26">
        <f t="shared" si="53"/>
        <v>0</v>
      </c>
      <c r="C177" s="27"/>
      <c r="D177" s="27"/>
      <c r="E177" s="26">
        <f t="shared" si="54"/>
        <v>0</v>
      </c>
      <c r="F177" s="21">
        <f t="shared" si="55"/>
        <v>0</v>
      </c>
      <c r="G177" s="46">
        <f t="shared" si="55"/>
        <v>0</v>
      </c>
      <c r="H177" s="26">
        <f t="shared" si="56"/>
        <v>0</v>
      </c>
      <c r="I177" s="28">
        <f t="shared" si="57"/>
        <v>0</v>
      </c>
      <c r="J177" s="28">
        <f t="shared" si="58"/>
        <v>0</v>
      </c>
      <c r="K177" s="26">
        <f t="shared" si="59"/>
        <v>0</v>
      </c>
      <c r="L177" s="26">
        <f t="shared" si="60"/>
        <v>0</v>
      </c>
      <c r="M177" s="26">
        <f t="shared" si="61"/>
        <v>0</v>
      </c>
      <c r="N177" s="26">
        <f t="shared" si="62"/>
        <v>0</v>
      </c>
      <c r="O177" s="18"/>
      <c r="P177" s="2"/>
    </row>
    <row r="178" spans="1:16" hidden="1">
      <c r="A178" s="18" t="str">
        <f t="shared" si="52"/>
        <v>CLASS LINE ONLY</v>
      </c>
      <c r="B178" s="26">
        <f t="shared" si="53"/>
        <v>0</v>
      </c>
      <c r="C178" s="27"/>
      <c r="D178" s="27"/>
      <c r="E178" s="26">
        <f t="shared" si="54"/>
        <v>0</v>
      </c>
      <c r="F178" s="21">
        <f t="shared" si="55"/>
        <v>0</v>
      </c>
      <c r="G178" s="46">
        <f t="shared" si="55"/>
        <v>0</v>
      </c>
      <c r="H178" s="26">
        <f>ROUND(($C$4*$E178),0)</f>
        <v>0</v>
      </c>
      <c r="I178" s="28">
        <f>(((IF(G178&gt;0,1,0))*(IF(G178=1,1,0))*$C$8)+(IF(G178=2,1,0))*($C$9)+(IF(G178=3,1,0))*($C$10)+(IF(G178=4,1,0)*($C$11)))*(C178/12)</f>
        <v>0</v>
      </c>
      <c r="J178" s="28">
        <f>(((IF(G178&gt;0,1,0))*(IF(G178=1,1,0))*$C$8)+(IF(G178=2,1,0))*($C$9)+(IF(G178=3,1,0))*($C$10)+(IF(G178=4,1,0)*($C$11)))*(D178/12)</f>
        <v>0</v>
      </c>
      <c r="K178" s="26">
        <f t="shared" si="59"/>
        <v>0</v>
      </c>
      <c r="L178" s="26">
        <f t="shared" si="60"/>
        <v>0</v>
      </c>
      <c r="M178" s="26">
        <f t="shared" si="61"/>
        <v>0</v>
      </c>
      <c r="N178" s="26">
        <f t="shared" si="62"/>
        <v>0</v>
      </c>
      <c r="O178" s="18"/>
      <c r="P178" s="2"/>
    </row>
    <row r="179" spans="1:16" hidden="1">
      <c r="A179" s="20" t="s">
        <v>93</v>
      </c>
      <c r="B179" s="19">
        <f>SUM(B169:B178)</f>
        <v>90798.316875000019</v>
      </c>
      <c r="C179" s="29">
        <f>SUM(C169:C178)</f>
        <v>0</v>
      </c>
      <c r="D179" s="29">
        <f>SUM(D169:D178)</f>
        <v>0</v>
      </c>
      <c r="E179" s="19">
        <f>SUM(E169:E178)</f>
        <v>0</v>
      </c>
      <c r="F179" s="30"/>
      <c r="G179" s="31"/>
      <c r="H179" s="19">
        <f t="shared" ref="H179:N179" si="63">SUM(H169:H178)</f>
        <v>0</v>
      </c>
      <c r="I179" s="32">
        <f t="shared" si="63"/>
        <v>0</v>
      </c>
      <c r="J179" s="32">
        <f t="shared" si="63"/>
        <v>0</v>
      </c>
      <c r="K179" s="19">
        <f t="shared" si="63"/>
        <v>0</v>
      </c>
      <c r="L179" s="19">
        <f t="shared" si="63"/>
        <v>0</v>
      </c>
      <c r="M179" s="19">
        <f t="shared" si="63"/>
        <v>0</v>
      </c>
      <c r="N179" s="19">
        <f t="shared" si="63"/>
        <v>0</v>
      </c>
      <c r="O179" s="18"/>
      <c r="P179" s="2"/>
    </row>
    <row r="180" spans="1:16" hidden="1">
      <c r="A180" s="20" t="s">
        <v>94</v>
      </c>
      <c r="B180" s="19"/>
      <c r="C180" s="29"/>
      <c r="D180" s="29"/>
      <c r="E180" s="19"/>
      <c r="F180" s="16"/>
      <c r="G180" s="19"/>
      <c r="H180" s="19"/>
      <c r="I180" s="32"/>
      <c r="J180" s="32"/>
      <c r="K180" s="19"/>
      <c r="L180" s="19"/>
      <c r="M180" s="19"/>
      <c r="N180" s="16"/>
      <c r="O180" s="18"/>
      <c r="P180" s="2"/>
    </row>
    <row r="181" spans="1:16" hidden="1">
      <c r="A181" s="18">
        <f>A149</f>
        <v>0</v>
      </c>
      <c r="B181" s="26">
        <f>B149*(1+$E$38)</f>
        <v>0</v>
      </c>
      <c r="C181" s="27"/>
      <c r="D181" s="27"/>
      <c r="E181" s="26">
        <f>ROUND((C181*B181/12)+(D181*B181*(1+$E$38)/12),0)</f>
        <v>0</v>
      </c>
      <c r="F181" s="33"/>
      <c r="G181" s="26">
        <f>G53</f>
        <v>0</v>
      </c>
      <c r="H181" s="34"/>
      <c r="I181" s="28">
        <f>(((IF(G181&gt;0,1,0))*(IF(G181=1,1,0))*$E$8)+(IF(G181=2,1,0))*($E$9)+(IF(G181=3,1,0))*($E$10)+(IF(G181=4,1,0)*($E$11)))*(C181/12)</f>
        <v>0</v>
      </c>
      <c r="J181" s="28">
        <f>(((IF(G181&gt;0,1,0))*(IF(G181=1,1,0))*$E$8)+(IF(G181=2,1,0))*($E$9)+(IF(G181=3,1,0))*($E$10)+(IF(G181=4,1,0)*($E$11)))*(D181/12)</f>
        <v>0</v>
      </c>
      <c r="K181" s="26">
        <f>ROUND(I181+J181,0)</f>
        <v>0</v>
      </c>
      <c r="L181" s="26">
        <f>ROUND(+L149*(1+$E$38),0)</f>
        <v>0</v>
      </c>
      <c r="M181" s="26">
        <f>H181+K181+L181</f>
        <v>0</v>
      </c>
      <c r="N181" s="26">
        <f>E181+M181</f>
        <v>0</v>
      </c>
      <c r="O181" s="18"/>
      <c r="P181" s="2"/>
    </row>
    <row r="182" spans="1:16" hidden="1">
      <c r="A182" s="18" t="str">
        <f>A150</f>
        <v>GRA #1</v>
      </c>
      <c r="B182" s="26">
        <f>B150*(1+$E$38)</f>
        <v>0</v>
      </c>
      <c r="C182" s="27"/>
      <c r="D182" s="27"/>
      <c r="E182" s="26">
        <f>ROUND((C182*B182/12)+(D182*B182*(1+$E$38)/12),0)</f>
        <v>0</v>
      </c>
      <c r="F182" s="33"/>
      <c r="G182" s="26">
        <f>G54</f>
        <v>1</v>
      </c>
      <c r="H182" s="34"/>
      <c r="I182" s="28">
        <f>(((IF(G182&gt;0,1,0))*(IF(G182=1,1,0))*$E$8)+(IF(G182=2,1,0))*($E$9)+(IF(G182=3,1,0))*($E$10)+(IF(G182=4,1,0)*($E$11)))*(C182/12)</f>
        <v>0</v>
      </c>
      <c r="J182" s="28">
        <f>(((IF(G182&gt;0,1,0))*(IF(G182=1,1,0))*$E$8)+(IF(G182=2,1,0))*($E$9)+(IF(G182=3,1,0))*($E$10)+(IF(G182=4,1,0)*($E$11)))*(D182/12)</f>
        <v>0</v>
      </c>
      <c r="K182" s="26">
        <f>ROUND(I182+J182,0)</f>
        <v>0</v>
      </c>
      <c r="L182" s="26">
        <v>0</v>
      </c>
      <c r="M182" s="26">
        <f>H182+K182+L182</f>
        <v>0</v>
      </c>
      <c r="N182" s="26">
        <f>E182+M182</f>
        <v>0</v>
      </c>
      <c r="O182" s="18"/>
      <c r="P182" s="2"/>
    </row>
    <row r="183" spans="1:16" hidden="1">
      <c r="A183" s="18">
        <f>A151</f>
        <v>0</v>
      </c>
      <c r="B183" s="26">
        <f>B151*(1+$E$38)</f>
        <v>0</v>
      </c>
      <c r="C183" s="27"/>
      <c r="D183" s="27"/>
      <c r="E183" s="26">
        <f>ROUND((C183*B183/12)+(D183*B183*(1+$E$38)/12),0)</f>
        <v>0</v>
      </c>
      <c r="F183" s="33"/>
      <c r="G183" s="26">
        <f>G55</f>
        <v>0</v>
      </c>
      <c r="H183" s="34"/>
      <c r="I183" s="28">
        <f>(((IF(G183&gt;0,1,0))*(IF(G183=1,1,0))*$E$8)+(IF(G183=2,1,0))*($E$9)+(IF(G183=3,1,0))*($E$10)+(IF(G183=4,1,0)*($E$11)))*(C183/12)</f>
        <v>0</v>
      </c>
      <c r="J183" s="28">
        <f>(((IF(G183&gt;0,1,0))*(IF(G183=1,1,0))*$E$8)+(IF(G183=2,1,0))*($E$9)+(IF(G183=3,1,0))*($E$10)+(IF(G183=4,1,0)*($E$11)))*(D183/12)</f>
        <v>0</v>
      </c>
      <c r="K183" s="26">
        <f>ROUND(I183+J183,0)</f>
        <v>0</v>
      </c>
      <c r="L183" s="26">
        <f>ROUND(+L151*(1+$E$38),0)</f>
        <v>0</v>
      </c>
      <c r="M183" s="26">
        <f>H183+K183+L183</f>
        <v>0</v>
      </c>
      <c r="N183" s="26">
        <f>E183+M183</f>
        <v>0</v>
      </c>
      <c r="O183" s="18"/>
      <c r="P183" s="2"/>
    </row>
    <row r="184" spans="1:16" hidden="1">
      <c r="A184" s="18">
        <f>A152</f>
        <v>0</v>
      </c>
      <c r="B184" s="26">
        <f>B152*(1+$E$38)</f>
        <v>0</v>
      </c>
      <c r="C184" s="27"/>
      <c r="D184" s="27"/>
      <c r="E184" s="26">
        <f>ROUND((C184*B184/12)+(D184*B184*(1+$E$38)/12),0)</f>
        <v>0</v>
      </c>
      <c r="F184" s="33"/>
      <c r="G184" s="26">
        <f>G56</f>
        <v>0</v>
      </c>
      <c r="H184" s="34"/>
      <c r="I184" s="28">
        <f>(((IF(G184&gt;0,1,0))*(IF(G184=1,1,0))*$E$8)+(IF(G184=2,1,0))*($E$9)+(IF(G184=3,1,0))*($E$10)+(IF(G184=4,1,0)*($E$11)))*(C184/12)</f>
        <v>0</v>
      </c>
      <c r="J184" s="28">
        <f>(((IF(G184&gt;0,1,0))*(IF(G184=1,1,0))*$E$8)+(IF(G184=2,1,0))*($E$9)+(IF(G184=3,1,0))*($E$10)+(IF(G184=4,1,0)*($E$11)))*(D184/12)</f>
        <v>0</v>
      </c>
      <c r="K184" s="26">
        <f>ROUND(I184+J184,0)</f>
        <v>0</v>
      </c>
      <c r="L184" s="26">
        <f>ROUND(+L152*(1+$E$38),0)</f>
        <v>0</v>
      </c>
      <c r="M184" s="26">
        <f>H184+K184+L184</f>
        <v>0</v>
      </c>
      <c r="N184" s="26">
        <f>E184+M184</f>
        <v>0</v>
      </c>
      <c r="O184" s="18"/>
      <c r="P184" s="2"/>
    </row>
    <row r="185" spans="1:16" hidden="1">
      <c r="A185" s="20" t="s">
        <v>95</v>
      </c>
      <c r="B185" s="19">
        <f>SUM(B180:B184)</f>
        <v>0</v>
      </c>
      <c r="C185" s="29">
        <f>SUM(C180:C184)</f>
        <v>0</v>
      </c>
      <c r="D185" s="29">
        <f>SUM(D180:D184)</f>
        <v>0</v>
      </c>
      <c r="E185" s="19">
        <f>SUM(E180:E184)</f>
        <v>0</v>
      </c>
      <c r="F185" s="30"/>
      <c r="G185" s="31"/>
      <c r="H185" s="31"/>
      <c r="I185" s="32">
        <f t="shared" ref="I185:N185" si="64">SUM(I180:I184)</f>
        <v>0</v>
      </c>
      <c r="J185" s="32">
        <f t="shared" si="64"/>
        <v>0</v>
      </c>
      <c r="K185" s="19">
        <f t="shared" si="64"/>
        <v>0</v>
      </c>
      <c r="L185" s="19">
        <f t="shared" si="64"/>
        <v>0</v>
      </c>
      <c r="M185" s="19">
        <f t="shared" si="64"/>
        <v>0</v>
      </c>
      <c r="N185" s="19">
        <f t="shared" si="64"/>
        <v>0</v>
      </c>
      <c r="O185" s="18"/>
      <c r="P185" s="2"/>
    </row>
    <row r="186" spans="1:16" hidden="1">
      <c r="A186" s="35" t="s">
        <v>96</v>
      </c>
      <c r="B186" s="23">
        <f>B179+B185</f>
        <v>90798.316875000019</v>
      </c>
      <c r="C186" s="24">
        <f>C179+C185</f>
        <v>0</v>
      </c>
      <c r="D186" s="24">
        <f>D179+D185</f>
        <v>0</v>
      </c>
      <c r="E186" s="23">
        <f>E179+E185</f>
        <v>0</v>
      </c>
      <c r="F186" s="36"/>
      <c r="G186" s="37"/>
      <c r="H186" s="23">
        <f t="shared" ref="H186:N186" si="65">H179+H185</f>
        <v>0</v>
      </c>
      <c r="I186" s="22">
        <f t="shared" si="65"/>
        <v>0</v>
      </c>
      <c r="J186" s="22">
        <f t="shared" si="65"/>
        <v>0</v>
      </c>
      <c r="K186" s="23">
        <f t="shared" si="65"/>
        <v>0</v>
      </c>
      <c r="L186" s="23">
        <f t="shared" si="65"/>
        <v>0</v>
      </c>
      <c r="M186" s="23">
        <f t="shared" si="65"/>
        <v>0</v>
      </c>
      <c r="N186" s="23">
        <f t="shared" si="65"/>
        <v>0</v>
      </c>
      <c r="O186" s="18"/>
      <c r="P186" s="2"/>
    </row>
    <row r="187" spans="1:16" hidden="1">
      <c r="A187" s="38"/>
      <c r="B187" s="39"/>
      <c r="C187" s="40"/>
      <c r="D187" s="40"/>
      <c r="E187" s="39"/>
      <c r="F187" s="38"/>
      <c r="G187" s="39"/>
      <c r="H187" s="39"/>
      <c r="I187" s="38"/>
      <c r="J187" s="38"/>
      <c r="K187" s="39"/>
      <c r="L187" s="38"/>
      <c r="M187" s="39"/>
      <c r="N187" s="38"/>
      <c r="O187" s="2"/>
      <c r="P187" s="2"/>
    </row>
    <row r="188" spans="1:16" hidden="1">
      <c r="A188" s="2" t="s">
        <v>97</v>
      </c>
      <c r="B188" s="41"/>
      <c r="C188" s="8"/>
      <c r="D188" s="8"/>
      <c r="E188" s="41"/>
      <c r="F188" s="2"/>
      <c r="G188" s="41"/>
      <c r="H188" s="41"/>
      <c r="I188" s="2"/>
      <c r="J188" s="2"/>
      <c r="K188" s="41"/>
      <c r="L188" s="2"/>
      <c r="M188" s="41"/>
      <c r="N188" s="2"/>
      <c r="O188" s="2"/>
      <c r="P188" s="2"/>
    </row>
    <row r="189" spans="1:16" hidden="1">
      <c r="A189" s="2"/>
      <c r="B189" s="41"/>
      <c r="C189" s="8"/>
      <c r="D189" s="8"/>
      <c r="E189" s="41"/>
      <c r="F189" s="2"/>
      <c r="G189" s="41"/>
      <c r="H189" s="41"/>
      <c r="I189" s="2"/>
      <c r="J189" s="2"/>
      <c r="K189" s="41"/>
      <c r="L189" s="2"/>
      <c r="M189" s="41"/>
      <c r="N189" s="2"/>
      <c r="O189" s="2"/>
      <c r="P189" s="2"/>
    </row>
    <row r="190" spans="1:16" hidden="1">
      <c r="A190" s="2" t="s">
        <v>99</v>
      </c>
      <c r="B190" s="41" t="s">
        <v>100</v>
      </c>
      <c r="C190" s="8"/>
      <c r="D190" s="8"/>
      <c r="E190" s="41"/>
      <c r="F190" s="2"/>
      <c r="G190" s="41"/>
      <c r="H190" s="41"/>
      <c r="I190" s="2"/>
      <c r="J190" s="2"/>
      <c r="K190" s="41"/>
      <c r="L190" s="2"/>
      <c r="M190" s="41"/>
      <c r="N190" s="2"/>
      <c r="O190" s="2"/>
      <c r="P190" s="2"/>
    </row>
    <row r="191" spans="1:16" hidden="1">
      <c r="A191" s="2"/>
      <c r="B191" s="41" t="s">
        <v>102</v>
      </c>
      <c r="C191" s="8"/>
      <c r="D191" s="8"/>
      <c r="E191" s="41"/>
      <c r="F191" s="2"/>
      <c r="G191" s="41"/>
      <c r="H191" s="41"/>
      <c r="I191" s="2"/>
      <c r="J191" s="2"/>
      <c r="K191" s="41"/>
      <c r="L191" s="2"/>
      <c r="M191" s="41"/>
      <c r="N191" s="2"/>
      <c r="O191" s="2"/>
      <c r="P191" s="2"/>
    </row>
    <row r="192" spans="1:16" hidden="1">
      <c r="A192" s="2"/>
      <c r="B192" s="41" t="s">
        <v>104</v>
      </c>
      <c r="C192" s="8"/>
      <c r="D192" s="8"/>
      <c r="E192" s="41"/>
      <c r="F192" s="2"/>
      <c r="G192" s="41"/>
      <c r="H192" s="41"/>
      <c r="I192" s="2"/>
      <c r="J192" s="2"/>
      <c r="K192" s="41"/>
      <c r="L192" s="2"/>
      <c r="M192" s="41"/>
      <c r="N192" s="2"/>
      <c r="O192" s="2"/>
      <c r="P192" s="2"/>
    </row>
    <row r="193" spans="1:16" hidden="1">
      <c r="A193" s="2"/>
      <c r="B193" s="41" t="s">
        <v>106</v>
      </c>
      <c r="C193" s="8"/>
      <c r="D193" s="8"/>
      <c r="E193" s="41"/>
      <c r="F193" s="2"/>
      <c r="G193" s="41"/>
      <c r="H193" s="41"/>
      <c r="I193" s="2"/>
      <c r="J193" s="2"/>
      <c r="K193" s="41"/>
      <c r="L193" s="2"/>
      <c r="M193" s="41"/>
      <c r="N193" s="2"/>
      <c r="O193" s="2"/>
      <c r="P193" s="2"/>
    </row>
    <row r="194" spans="1:16" hidden="1">
      <c r="A194" s="2"/>
      <c r="B194" s="2"/>
      <c r="C194" s="2"/>
      <c r="D194" s="8"/>
      <c r="E194" s="41"/>
      <c r="F194" s="2"/>
      <c r="G194" s="41"/>
      <c r="H194" s="41"/>
      <c r="I194" s="2"/>
      <c r="J194" s="2"/>
      <c r="K194" s="41"/>
      <c r="L194" s="2"/>
      <c r="M194" s="41"/>
      <c r="N194" s="2"/>
      <c r="O194" s="2"/>
      <c r="P194" s="2"/>
    </row>
    <row r="195" spans="1:16">
      <c r="A195" s="2"/>
      <c r="B195" s="2"/>
      <c r="C195" s="2"/>
      <c r="D195" s="8"/>
      <c r="E195" s="41"/>
      <c r="F195" s="2"/>
      <c r="G195" s="41"/>
      <c r="H195" s="41"/>
      <c r="I195" s="2"/>
      <c r="J195" s="2"/>
      <c r="K195" s="41"/>
      <c r="L195" s="2"/>
      <c r="M195" s="41"/>
      <c r="N195" s="2"/>
      <c r="O195" s="2"/>
      <c r="P195" s="2"/>
    </row>
    <row r="196" spans="1:16">
      <c r="A196" s="2"/>
      <c r="B196" s="2"/>
      <c r="C196" s="2"/>
      <c r="D196" s="8"/>
      <c r="E196" s="41"/>
      <c r="F196" s="2"/>
      <c r="G196" s="41"/>
      <c r="H196" s="41"/>
      <c r="I196" s="2"/>
      <c r="J196" s="2"/>
      <c r="K196" s="41"/>
      <c r="L196" s="2"/>
      <c r="M196" s="41"/>
      <c r="N196" s="2"/>
      <c r="O196" s="2"/>
      <c r="P196" s="2"/>
    </row>
    <row r="197" spans="1:16">
      <c r="A197" s="2"/>
      <c r="B197" s="41"/>
      <c r="C197" s="8"/>
      <c r="D197" s="8"/>
      <c r="E197" s="41"/>
      <c r="F197" s="2"/>
      <c r="G197" s="41"/>
      <c r="H197" s="41"/>
      <c r="I197" s="2"/>
      <c r="J197" s="2"/>
      <c r="K197" s="41"/>
      <c r="L197" s="2"/>
      <c r="M197" s="41"/>
      <c r="N197" s="2"/>
      <c r="O197" s="2"/>
      <c r="P197" s="2"/>
    </row>
  </sheetData>
  <phoneticPr fontId="6" type="noConversion"/>
  <printOptions horizontalCentered="1" verticalCentered="1"/>
  <pageMargins left="0.5" right="0.25" top="0.5" bottom="0.45" header="0.5" footer="0.5"/>
  <pageSetup orientation="portrait" horizontalDpi="1200" verticalDpi="1200" r:id="rId1"/>
  <headerFooter alignWithMargins="0">
    <oddHeader>&amp;R&amp;D</oddHeader>
    <oddFooter>&amp;L&amp;A</oddFooter>
  </headerFooter>
  <rowBreaks count="2" manualBreakCount="2">
    <brk id="97" max="65535" man="1"/>
    <brk id="161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>
      <selection activeCell="B8" sqref="B8"/>
    </sheetView>
  </sheetViews>
  <sheetFormatPr defaultRowHeight="15"/>
  <sheetData>
    <row r="1" spans="1:15" ht="15.75">
      <c r="A1" s="91" t="s">
        <v>167</v>
      </c>
    </row>
    <row r="2" spans="1:15" ht="15.75">
      <c r="A2" s="91" t="s">
        <v>142</v>
      </c>
      <c r="B2" s="298">
        <f>BUDGET!B9</f>
        <v>0</v>
      </c>
      <c r="C2" s="298"/>
      <c r="D2" s="298"/>
      <c r="E2" s="298"/>
      <c r="F2" s="298"/>
      <c r="G2" s="298"/>
      <c r="H2" s="298"/>
      <c r="I2" s="298"/>
      <c r="J2" s="298"/>
      <c r="K2" s="298"/>
    </row>
    <row r="3" spans="1:15" ht="15.75">
      <c r="A3" s="82"/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5" spans="1:15" ht="16.5" thickBot="1">
      <c r="B5" s="299" t="s">
        <v>168</v>
      </c>
      <c r="C5" s="300"/>
      <c r="D5" s="299" t="s">
        <v>169</v>
      </c>
      <c r="E5" s="300"/>
      <c r="F5" s="299" t="s">
        <v>170</v>
      </c>
      <c r="G5" s="300"/>
      <c r="H5" s="301" t="s">
        <v>171</v>
      </c>
      <c r="I5" s="302"/>
      <c r="J5" s="303" t="s">
        <v>172</v>
      </c>
      <c r="K5" s="304"/>
    </row>
    <row r="6" spans="1:15" ht="17.25" thickTop="1" thickBot="1">
      <c r="B6" s="94" t="s">
        <v>173</v>
      </c>
      <c r="C6" s="95" t="s">
        <v>174</v>
      </c>
      <c r="D6" s="104" t="s">
        <v>173</v>
      </c>
      <c r="E6" s="105" t="s">
        <v>174</v>
      </c>
      <c r="F6" s="106" t="s">
        <v>173</v>
      </c>
      <c r="G6" s="105" t="s">
        <v>174</v>
      </c>
      <c r="H6" s="106" t="s">
        <v>173</v>
      </c>
      <c r="I6" s="105" t="s">
        <v>174</v>
      </c>
      <c r="J6" s="107" t="s">
        <v>173</v>
      </c>
      <c r="K6" s="108" t="s">
        <v>174</v>
      </c>
      <c r="M6" s="120" t="s">
        <v>175</v>
      </c>
      <c r="N6" s="121" t="s">
        <v>176</v>
      </c>
      <c r="O6" s="122" t="s">
        <v>177</v>
      </c>
    </row>
    <row r="7" spans="1:15" ht="17.25" thickTop="1" thickBot="1">
      <c r="A7" s="88" t="s">
        <v>178</v>
      </c>
      <c r="B7" s="103"/>
      <c r="C7" s="96"/>
      <c r="D7" s="109"/>
      <c r="E7" s="110"/>
      <c r="F7" s="111"/>
      <c r="G7" s="110"/>
      <c r="H7" s="111"/>
      <c r="I7" s="110"/>
      <c r="J7" s="111"/>
      <c r="K7" s="110"/>
      <c r="M7" s="94">
        <v>4000</v>
      </c>
      <c r="N7" s="123">
        <v>3500</v>
      </c>
      <c r="O7" s="95">
        <v>1000</v>
      </c>
    </row>
    <row r="8" spans="1:15" ht="17.25" thickTop="1" thickBot="1">
      <c r="A8" s="88" t="str">
        <f>SALARIES!A43</f>
        <v>TASK LEADER</v>
      </c>
      <c r="B8" s="87">
        <f>SALARIES!C43</f>
        <v>0</v>
      </c>
      <c r="C8" s="93">
        <f>+$M$7/12*B8</f>
        <v>0</v>
      </c>
      <c r="D8" s="85">
        <f>SALARIES!C75</f>
        <v>0</v>
      </c>
      <c r="E8" s="93">
        <f>+$M$7/12*D8</f>
        <v>0</v>
      </c>
      <c r="F8" s="86">
        <f>SALARIES!C107</f>
        <v>0</v>
      </c>
      <c r="G8" s="93">
        <f>+$M$7/12*F8</f>
        <v>0</v>
      </c>
      <c r="H8" s="92">
        <f>SALARIES!C139</f>
        <v>0</v>
      </c>
      <c r="I8" s="93">
        <f>+$M$7/12*H8</f>
        <v>0</v>
      </c>
      <c r="J8" s="129">
        <f>SALARIES!C171</f>
        <v>0</v>
      </c>
      <c r="K8" s="93">
        <f>+$M$7/12*J8</f>
        <v>0</v>
      </c>
      <c r="M8" s="124" t="str">
        <f>A8</f>
        <v>TASK LEADER</v>
      </c>
      <c r="N8" s="125">
        <v>0</v>
      </c>
      <c r="O8" s="126"/>
    </row>
    <row r="9" spans="1:15" ht="17.25" thickTop="1" thickBot="1">
      <c r="A9" s="88">
        <f>SALARIES!A44</f>
        <v>0</v>
      </c>
      <c r="B9" s="87">
        <f>SALARIES!C44</f>
        <v>0</v>
      </c>
      <c r="C9" s="93">
        <f t="shared" ref="C9:C14" si="0">+$M$7/12*B9</f>
        <v>0</v>
      </c>
      <c r="D9" s="85">
        <f>SALARIES!C76</f>
        <v>0</v>
      </c>
      <c r="E9" s="93">
        <f t="shared" ref="E9:E14" si="1">+$M$7/12*D9</f>
        <v>0</v>
      </c>
      <c r="F9" s="86">
        <f>SALARIES!C108</f>
        <v>0</v>
      </c>
      <c r="G9" s="93">
        <f t="shared" ref="G9:G14" si="2">+$M$7/12*F9</f>
        <v>0</v>
      </c>
      <c r="H9" s="92">
        <f>SALARIES!C140</f>
        <v>0</v>
      </c>
      <c r="I9" s="93">
        <f t="shared" ref="I9:I14" si="3">+$M$7/12*H9</f>
        <v>0</v>
      </c>
      <c r="J9" s="129">
        <f>SALARIES!C172</f>
        <v>0</v>
      </c>
      <c r="K9" s="93">
        <f t="shared" ref="K9:K14" si="4">+$M$7/12*J9</f>
        <v>0</v>
      </c>
      <c r="M9" s="124" t="s">
        <v>179</v>
      </c>
      <c r="N9" s="125"/>
      <c r="O9" s="126"/>
    </row>
    <row r="10" spans="1:15" ht="17.25" thickTop="1" thickBot="1">
      <c r="A10" s="88">
        <f>SALARIES!A45</f>
        <v>0</v>
      </c>
      <c r="B10" s="87">
        <f>SALARIES!C45</f>
        <v>0</v>
      </c>
      <c r="C10" s="93">
        <f t="shared" si="0"/>
        <v>0</v>
      </c>
      <c r="D10" s="85">
        <f>SALARIES!C77</f>
        <v>0</v>
      </c>
      <c r="E10" s="93">
        <f t="shared" si="1"/>
        <v>0</v>
      </c>
      <c r="F10" s="86">
        <f>SALARIES!C109</f>
        <v>0</v>
      </c>
      <c r="G10" s="93">
        <f t="shared" si="2"/>
        <v>0</v>
      </c>
      <c r="H10" s="92">
        <f>SALARIES!C141</f>
        <v>0</v>
      </c>
      <c r="I10" s="93">
        <f t="shared" si="3"/>
        <v>0</v>
      </c>
      <c r="J10" s="129">
        <f>SALARIES!C173</f>
        <v>0</v>
      </c>
      <c r="K10" s="93">
        <f t="shared" si="4"/>
        <v>0</v>
      </c>
      <c r="M10" s="103"/>
      <c r="N10" s="123">
        <f>+N7*N8</f>
        <v>0</v>
      </c>
      <c r="O10" s="123">
        <f>+O7*O8</f>
        <v>0</v>
      </c>
    </row>
    <row r="11" spans="1:15" ht="17.25" thickTop="1" thickBot="1">
      <c r="A11" s="88">
        <f>SALARIES!A46</f>
        <v>0</v>
      </c>
      <c r="B11" s="87">
        <f>SALARIES!C46</f>
        <v>0</v>
      </c>
      <c r="C11" s="93">
        <f t="shared" si="0"/>
        <v>0</v>
      </c>
      <c r="D11" s="85">
        <f>SALARIES!C78</f>
        <v>0</v>
      </c>
      <c r="E11" s="93">
        <f t="shared" si="1"/>
        <v>0</v>
      </c>
      <c r="F11" s="86">
        <f>SALARIES!C110</f>
        <v>0</v>
      </c>
      <c r="G11" s="93">
        <f t="shared" si="2"/>
        <v>0</v>
      </c>
      <c r="H11" s="92">
        <f>SALARIES!C142</f>
        <v>0</v>
      </c>
      <c r="I11" s="93">
        <f t="shared" si="3"/>
        <v>0</v>
      </c>
      <c r="J11" s="129">
        <f>SALARIES!C174</f>
        <v>0</v>
      </c>
      <c r="K11" s="93">
        <f t="shared" si="4"/>
        <v>0</v>
      </c>
      <c r="M11" s="127" t="s">
        <v>180</v>
      </c>
      <c r="N11" s="128">
        <f>+N10/12*$B$8</f>
        <v>0</v>
      </c>
      <c r="O11" s="128">
        <f>O10</f>
        <v>0</v>
      </c>
    </row>
    <row r="12" spans="1:15" ht="17.25" thickTop="1" thickBot="1">
      <c r="A12" s="88">
        <f>SALARIES!A47</f>
        <v>0</v>
      </c>
      <c r="B12" s="87">
        <f>SALARIES!C47</f>
        <v>0</v>
      </c>
      <c r="C12" s="93">
        <f t="shared" si="0"/>
        <v>0</v>
      </c>
      <c r="D12" s="85">
        <f>SALARIES!C79</f>
        <v>0</v>
      </c>
      <c r="E12" s="93">
        <f t="shared" si="1"/>
        <v>0</v>
      </c>
      <c r="F12" s="86">
        <f>SALARIES!C111</f>
        <v>0</v>
      </c>
      <c r="G12" s="93">
        <f t="shared" si="2"/>
        <v>0</v>
      </c>
      <c r="H12" s="92">
        <f>SALARIES!C143</f>
        <v>0</v>
      </c>
      <c r="I12" s="93">
        <f t="shared" si="3"/>
        <v>0</v>
      </c>
      <c r="J12" s="129">
        <f>SALARIES!C175</f>
        <v>0</v>
      </c>
      <c r="K12" s="93">
        <f t="shared" si="4"/>
        <v>0</v>
      </c>
    </row>
    <row r="13" spans="1:15" ht="17.25" thickTop="1" thickBot="1">
      <c r="A13" s="88" t="str">
        <f>SALARIES!A48</f>
        <v>LAB MANAGER</v>
      </c>
      <c r="B13" s="87">
        <f>SALARIES!C48</f>
        <v>0</v>
      </c>
      <c r="C13" s="93">
        <f t="shared" si="0"/>
        <v>0</v>
      </c>
      <c r="D13" s="85">
        <f>SALARIES!C80</f>
        <v>0</v>
      </c>
      <c r="E13" s="93">
        <f t="shared" si="1"/>
        <v>0</v>
      </c>
      <c r="F13" s="86">
        <f>SALARIES!C112</f>
        <v>0</v>
      </c>
      <c r="G13" s="93">
        <f t="shared" si="2"/>
        <v>0</v>
      </c>
      <c r="H13" s="92">
        <f>SALARIES!C144</f>
        <v>0</v>
      </c>
      <c r="I13" s="93">
        <f t="shared" si="3"/>
        <v>0</v>
      </c>
      <c r="J13" s="129">
        <f>SALARIES!C176</f>
        <v>0</v>
      </c>
      <c r="K13" s="93">
        <f t="shared" si="4"/>
        <v>0</v>
      </c>
    </row>
    <row r="14" spans="1:15" ht="17.25" thickTop="1" thickBot="1">
      <c r="A14" s="88">
        <f>SALARIES!A49</f>
        <v>0</v>
      </c>
      <c r="B14" s="87">
        <f>SALARIES!C49</f>
        <v>0</v>
      </c>
      <c r="C14" s="93">
        <f t="shared" si="0"/>
        <v>0</v>
      </c>
      <c r="D14" s="85">
        <f>SALARIES!C81</f>
        <v>0</v>
      </c>
      <c r="E14" s="93">
        <f t="shared" si="1"/>
        <v>0</v>
      </c>
      <c r="F14" s="86">
        <f>SALARIES!C113</f>
        <v>0</v>
      </c>
      <c r="G14" s="93">
        <f t="shared" si="2"/>
        <v>0</v>
      </c>
      <c r="H14" s="92">
        <f>SALARIES!C145</f>
        <v>0</v>
      </c>
      <c r="I14" s="93">
        <f t="shared" si="3"/>
        <v>0</v>
      </c>
      <c r="J14" s="129">
        <f>SALARIES!C177</f>
        <v>0</v>
      </c>
      <c r="K14" s="93">
        <f t="shared" si="4"/>
        <v>0</v>
      </c>
    </row>
    <row r="15" spans="1:15" ht="17.25" thickTop="1" thickBot="1">
      <c r="A15" s="88" t="s">
        <v>179</v>
      </c>
      <c r="B15" s="102">
        <v>0</v>
      </c>
      <c r="C15" s="101">
        <v>0</v>
      </c>
      <c r="D15" s="112"/>
      <c r="E15" s="119">
        <v>0</v>
      </c>
      <c r="F15" s="114"/>
      <c r="G15" s="119">
        <v>0</v>
      </c>
      <c r="H15" s="114"/>
      <c r="I15" s="119">
        <v>0</v>
      </c>
      <c r="J15" s="113"/>
      <c r="K15" s="119">
        <v>0</v>
      </c>
    </row>
    <row r="16" spans="1:15" ht="16.5" thickTop="1">
      <c r="A16" s="89" t="s">
        <v>181</v>
      </c>
      <c r="B16" s="99"/>
      <c r="C16" s="101">
        <f>SUM(C8:C15)</f>
        <v>0</v>
      </c>
      <c r="D16" s="115"/>
      <c r="E16" s="101">
        <f>SUM(E8:E15)</f>
        <v>0</v>
      </c>
      <c r="F16" s="116"/>
      <c r="G16" s="101">
        <f>SUM(G8:G15)</f>
        <v>0</v>
      </c>
      <c r="H16" s="116"/>
      <c r="I16" s="101">
        <f>SUM(I8:I15)</f>
        <v>0</v>
      </c>
      <c r="J16" s="97"/>
      <c r="K16" s="101">
        <f>SUM(K8:K15)</f>
        <v>0</v>
      </c>
    </row>
    <row r="17" spans="1:11" ht="15.75">
      <c r="A17" s="90" t="s">
        <v>182</v>
      </c>
      <c r="B17" s="100"/>
      <c r="C17" s="98">
        <f>SUM(C16)</f>
        <v>0</v>
      </c>
      <c r="D17" s="117"/>
      <c r="E17" s="98">
        <f>SUM(E16)</f>
        <v>0</v>
      </c>
      <c r="F17" s="118"/>
      <c r="G17" s="98">
        <f>SUM(G16)</f>
        <v>0</v>
      </c>
      <c r="H17" s="118"/>
      <c r="I17" s="98">
        <f>SUM(I16)</f>
        <v>0</v>
      </c>
      <c r="J17" s="98"/>
      <c r="K17" s="98">
        <f>SUM(K16)</f>
        <v>0</v>
      </c>
    </row>
    <row r="19" spans="1:11" ht="15.75">
      <c r="D19" s="83"/>
    </row>
    <row r="20" spans="1:11" ht="15.75">
      <c r="D20" s="83"/>
    </row>
    <row r="24" spans="1:11" ht="15.75">
      <c r="B24" s="84"/>
      <c r="C24" s="84"/>
    </row>
  </sheetData>
  <mergeCells count="6">
    <mergeCell ref="B2:K3"/>
    <mergeCell ref="B5:C5"/>
    <mergeCell ref="D5:E5"/>
    <mergeCell ref="F5:G5"/>
    <mergeCell ref="H5:I5"/>
    <mergeCell ref="J5:K5"/>
  </mergeCells>
  <pageMargins left="0.7" right="0.7" top="0.75" bottom="0.75" header="0.3" footer="0.3"/>
  <pageSetup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20" sqref="A20:IV20"/>
    </sheetView>
  </sheetViews>
  <sheetFormatPr defaultRowHeight="15"/>
  <cols>
    <col min="1" max="1" width="17.44140625" customWidth="1"/>
    <col min="3" max="3" width="4.44140625" bestFit="1" customWidth="1"/>
    <col min="5" max="5" width="7.88671875" customWidth="1"/>
    <col min="6" max="6" width="5" bestFit="1" customWidth="1"/>
    <col min="7" max="7" width="4.44140625" bestFit="1" customWidth="1"/>
    <col min="8" max="8" width="7.77734375" bestFit="1" customWidth="1"/>
    <col min="9" max="9" width="8.33203125" bestFit="1" customWidth="1"/>
    <col min="10" max="10" width="6.33203125" bestFit="1" customWidth="1"/>
    <col min="11" max="11" width="4.44140625" bestFit="1" customWidth="1"/>
    <col min="12" max="12" width="7.77734375" bestFit="1" customWidth="1"/>
    <col min="13" max="13" width="4.88671875" bestFit="1" customWidth="1"/>
  </cols>
  <sheetData>
    <row r="1" spans="1:13" ht="15.75">
      <c r="A1" s="70" t="s">
        <v>149</v>
      </c>
      <c r="E1" t="s">
        <v>192</v>
      </c>
      <c r="I1" t="s">
        <v>195</v>
      </c>
    </row>
    <row r="2" spans="1:13" ht="15.75">
      <c r="A2" s="60" t="s">
        <v>150</v>
      </c>
      <c r="B2" s="66" t="s">
        <v>151</v>
      </c>
      <c r="C2" s="72" t="s">
        <v>187</v>
      </c>
      <c r="D2" s="72" t="s">
        <v>152</v>
      </c>
      <c r="E2" s="64" t="s">
        <v>153</v>
      </c>
      <c r="F2" s="66" t="s">
        <v>151</v>
      </c>
      <c r="G2" s="72" t="s">
        <v>187</v>
      </c>
      <c r="H2" s="72" t="s">
        <v>152</v>
      </c>
      <c r="I2" s="64" t="s">
        <v>153</v>
      </c>
    </row>
    <row r="3" spans="1:13" ht="15.75">
      <c r="A3" s="61" t="s">
        <v>154</v>
      </c>
      <c r="B3" s="158"/>
      <c r="C3" s="159"/>
      <c r="D3" s="160">
        <v>1</v>
      </c>
      <c r="E3" s="161">
        <f>B3*D3</f>
        <v>0</v>
      </c>
      <c r="F3" s="167"/>
      <c r="G3" s="168"/>
      <c r="H3" s="169">
        <v>1</v>
      </c>
      <c r="I3" s="170">
        <f>F3*H3</f>
        <v>0</v>
      </c>
    </row>
    <row r="4" spans="1:13" ht="15.75">
      <c r="A4" s="61" t="s">
        <v>155</v>
      </c>
      <c r="B4" s="158"/>
      <c r="C4" s="160">
        <v>5</v>
      </c>
      <c r="D4" s="160">
        <v>1</v>
      </c>
      <c r="E4" s="161">
        <f>B4*C4*D4</f>
        <v>0</v>
      </c>
      <c r="F4" s="167"/>
      <c r="G4" s="169">
        <v>5</v>
      </c>
      <c r="H4" s="169">
        <v>1</v>
      </c>
      <c r="I4" s="170">
        <f>F4*G4*H4</f>
        <v>0</v>
      </c>
    </row>
    <row r="5" spans="1:13" ht="15.75">
      <c r="A5" s="61" t="s">
        <v>156</v>
      </c>
      <c r="B5" s="158"/>
      <c r="C5" s="160">
        <v>5</v>
      </c>
      <c r="D5" s="160">
        <v>1</v>
      </c>
      <c r="E5" s="161">
        <f>B5*C5*D5</f>
        <v>0</v>
      </c>
      <c r="F5" s="167"/>
      <c r="G5" s="169">
        <v>5</v>
      </c>
      <c r="H5" s="169">
        <v>1</v>
      </c>
      <c r="I5" s="170">
        <f>F5*G5*H5</f>
        <v>0</v>
      </c>
    </row>
    <row r="6" spans="1:13" ht="15.75">
      <c r="A6" s="61" t="s">
        <v>186</v>
      </c>
      <c r="B6" s="159"/>
      <c r="C6" s="160">
        <v>5</v>
      </c>
      <c r="D6" s="160">
        <v>1</v>
      </c>
      <c r="E6" s="161">
        <f>B6*C6*D6</f>
        <v>0</v>
      </c>
      <c r="F6" s="168"/>
      <c r="G6" s="169">
        <v>5</v>
      </c>
      <c r="H6" s="169">
        <v>1</v>
      </c>
      <c r="I6" s="170">
        <f>F6*G6*H6</f>
        <v>0</v>
      </c>
    </row>
    <row r="7" spans="1:13" ht="15.75">
      <c r="A7" s="65" t="s">
        <v>184</v>
      </c>
      <c r="B7" s="162"/>
      <c r="C7" s="163"/>
      <c r="D7" s="163">
        <v>1</v>
      </c>
      <c r="E7" s="161">
        <f>B7*C7*D7</f>
        <v>0</v>
      </c>
      <c r="F7" s="171"/>
      <c r="G7" s="172"/>
      <c r="H7" s="172">
        <v>1</v>
      </c>
      <c r="I7" s="170">
        <f>F7*G7*H7</f>
        <v>0</v>
      </c>
    </row>
    <row r="8" spans="1:13" ht="15.75">
      <c r="A8" s="61" t="s">
        <v>158</v>
      </c>
      <c r="B8" s="158"/>
      <c r="C8" s="160">
        <v>5</v>
      </c>
      <c r="D8" s="160">
        <v>1</v>
      </c>
      <c r="E8" s="161">
        <f>B8*C8*D8</f>
        <v>0</v>
      </c>
      <c r="F8" s="167"/>
      <c r="G8" s="169">
        <v>5</v>
      </c>
      <c r="H8" s="169">
        <v>1</v>
      </c>
      <c r="I8" s="170">
        <f>F8*G8*H8</f>
        <v>0</v>
      </c>
    </row>
    <row r="9" spans="1:13" ht="15.75">
      <c r="A9" s="61" t="s">
        <v>207</v>
      </c>
      <c r="B9" s="158"/>
      <c r="C9" s="159"/>
      <c r="D9" s="160">
        <v>1</v>
      </c>
      <c r="E9" s="161">
        <f>B9*D9</f>
        <v>0</v>
      </c>
      <c r="F9" s="167"/>
      <c r="G9" s="168"/>
      <c r="H9" s="169">
        <v>1</v>
      </c>
      <c r="I9" s="170">
        <f>F9*H9</f>
        <v>0</v>
      </c>
    </row>
    <row r="10" spans="1:13" ht="15.75">
      <c r="A10" s="80" t="s">
        <v>159</v>
      </c>
      <c r="B10" s="158"/>
      <c r="C10" s="159"/>
      <c r="D10" s="160">
        <v>1</v>
      </c>
      <c r="E10" s="161">
        <f>B10*D10</f>
        <v>0</v>
      </c>
      <c r="F10" s="167"/>
      <c r="G10" s="168"/>
      <c r="H10" s="169">
        <v>1</v>
      </c>
      <c r="I10" s="170">
        <f>F10*H10</f>
        <v>0</v>
      </c>
    </row>
    <row r="11" spans="1:13" ht="15.75">
      <c r="A11" s="62" t="s">
        <v>6</v>
      </c>
      <c r="B11" s="164"/>
      <c r="C11" s="165"/>
      <c r="D11" s="165"/>
      <c r="E11" s="166">
        <f>SUM(E3:E10)</f>
        <v>0</v>
      </c>
      <c r="F11" s="173"/>
      <c r="G11" s="174"/>
      <c r="H11" s="174"/>
      <c r="I11" s="175">
        <f>SUM(I3:I10)</f>
        <v>0</v>
      </c>
    </row>
    <row r="13" spans="1:13" ht="15.75">
      <c r="A13" s="70" t="s">
        <v>160</v>
      </c>
      <c r="E13" t="s">
        <v>193</v>
      </c>
      <c r="I13" t="s">
        <v>194</v>
      </c>
      <c r="M13" t="s">
        <v>196</v>
      </c>
    </row>
    <row r="14" spans="1:13" ht="15.75">
      <c r="A14" s="60" t="s">
        <v>161</v>
      </c>
      <c r="B14" s="176" t="s">
        <v>151</v>
      </c>
      <c r="C14" s="177" t="s">
        <v>187</v>
      </c>
      <c r="D14" s="177" t="s">
        <v>152</v>
      </c>
      <c r="E14" s="178" t="s">
        <v>153</v>
      </c>
      <c r="F14" s="179" t="s">
        <v>151</v>
      </c>
      <c r="G14" s="180" t="s">
        <v>187</v>
      </c>
      <c r="H14" s="180" t="s">
        <v>152</v>
      </c>
      <c r="I14" s="181" t="s">
        <v>153</v>
      </c>
      <c r="J14" s="66" t="s">
        <v>151</v>
      </c>
      <c r="K14" s="72" t="s">
        <v>187</v>
      </c>
      <c r="L14" s="72" t="s">
        <v>152</v>
      </c>
      <c r="M14" s="64" t="s">
        <v>153</v>
      </c>
    </row>
    <row r="15" spans="1:13" ht="15.75">
      <c r="A15" s="61" t="s">
        <v>183</v>
      </c>
      <c r="B15" s="158"/>
      <c r="C15" s="160">
        <v>1</v>
      </c>
      <c r="D15" s="160">
        <v>1</v>
      </c>
      <c r="E15" s="161">
        <f>B15*D15</f>
        <v>0</v>
      </c>
      <c r="F15" s="167"/>
      <c r="G15" s="169">
        <v>1</v>
      </c>
      <c r="H15" s="169">
        <v>1</v>
      </c>
      <c r="I15" s="170">
        <f>F15*H15</f>
        <v>0</v>
      </c>
      <c r="J15" s="67"/>
      <c r="K15" s="71">
        <v>1</v>
      </c>
      <c r="L15" s="71">
        <v>1</v>
      </c>
      <c r="M15" s="81">
        <f>J15*L15</f>
        <v>0</v>
      </c>
    </row>
    <row r="16" spans="1:13" ht="15.75">
      <c r="A16" s="61" t="s">
        <v>162</v>
      </c>
      <c r="B16" s="158"/>
      <c r="C16" s="160">
        <v>7</v>
      </c>
      <c r="D16" s="160">
        <v>1</v>
      </c>
      <c r="E16" s="161">
        <f t="shared" ref="E16:E22" si="0">B16*C16*D16</f>
        <v>0</v>
      </c>
      <c r="F16" s="167"/>
      <c r="G16" s="169">
        <v>7</v>
      </c>
      <c r="H16" s="169">
        <v>1</v>
      </c>
      <c r="I16" s="170">
        <f>F16*G16*H16</f>
        <v>0</v>
      </c>
      <c r="J16" s="67"/>
      <c r="K16" s="71">
        <v>6</v>
      </c>
      <c r="L16" s="71">
        <v>1</v>
      </c>
      <c r="M16" s="81">
        <f>J16*K16*L16</f>
        <v>0</v>
      </c>
    </row>
    <row r="17" spans="1:13" ht="15.75">
      <c r="A17" s="61" t="s">
        <v>163</v>
      </c>
      <c r="B17" s="158"/>
      <c r="C17" s="160">
        <v>7</v>
      </c>
      <c r="D17" s="160">
        <v>1</v>
      </c>
      <c r="E17" s="161">
        <f t="shared" si="0"/>
        <v>0</v>
      </c>
      <c r="F17" s="167"/>
      <c r="G17" s="169">
        <v>7</v>
      </c>
      <c r="H17" s="169">
        <v>1</v>
      </c>
      <c r="I17" s="170">
        <f>F17*G17*H17</f>
        <v>0</v>
      </c>
      <c r="J17" s="67"/>
      <c r="K17" s="71">
        <v>6</v>
      </c>
      <c r="L17" s="71">
        <v>1</v>
      </c>
      <c r="M17" s="81">
        <f>J17*K17*L17</f>
        <v>0</v>
      </c>
    </row>
    <row r="18" spans="1:13" ht="15.75">
      <c r="A18" s="61" t="s">
        <v>157</v>
      </c>
      <c r="B18" s="159"/>
      <c r="C18" s="159"/>
      <c r="D18" s="160">
        <v>1</v>
      </c>
      <c r="E18" s="161">
        <f t="shared" si="0"/>
        <v>0</v>
      </c>
      <c r="F18" s="168"/>
      <c r="G18" s="168"/>
      <c r="H18" s="169">
        <v>1</v>
      </c>
      <c r="I18" s="170">
        <f>F18*G18*H18</f>
        <v>0</v>
      </c>
      <c r="L18" s="71">
        <v>1</v>
      </c>
      <c r="M18" s="81">
        <f>J18*K18*L18</f>
        <v>0</v>
      </c>
    </row>
    <row r="19" spans="1:13" ht="15.75">
      <c r="A19" s="65" t="s">
        <v>184</v>
      </c>
      <c r="B19" s="162"/>
      <c r="C19" s="163"/>
      <c r="D19" s="163">
        <v>1</v>
      </c>
      <c r="E19" s="161">
        <f t="shared" si="0"/>
        <v>0</v>
      </c>
      <c r="F19" s="171"/>
      <c r="G19" s="172"/>
      <c r="H19" s="172">
        <v>1</v>
      </c>
      <c r="I19" s="170">
        <f>F19*G19*H19</f>
        <v>0</v>
      </c>
      <c r="J19" s="68"/>
      <c r="K19" s="73"/>
      <c r="L19" s="73">
        <v>1</v>
      </c>
      <c r="M19" s="81">
        <f>J19*K19*L19</f>
        <v>0</v>
      </c>
    </row>
    <row r="20" spans="1:13" ht="15.75">
      <c r="A20" s="61" t="s">
        <v>185</v>
      </c>
      <c r="B20" s="158"/>
      <c r="C20" s="160">
        <v>7</v>
      </c>
      <c r="D20" s="160">
        <v>1</v>
      </c>
      <c r="E20" s="161">
        <f t="shared" si="0"/>
        <v>0</v>
      </c>
      <c r="F20" s="167"/>
      <c r="G20" s="169">
        <v>7</v>
      </c>
      <c r="H20" s="169">
        <v>1</v>
      </c>
      <c r="I20" s="170">
        <f>F20*G20*H20</f>
        <v>0</v>
      </c>
      <c r="J20" s="67"/>
      <c r="K20" s="71">
        <v>6</v>
      </c>
      <c r="L20" s="71">
        <v>1</v>
      </c>
      <c r="M20" s="81">
        <f>J20*K20*L20</f>
        <v>0</v>
      </c>
    </row>
    <row r="21" spans="1:13" ht="15.75">
      <c r="A21" s="61" t="s">
        <v>207</v>
      </c>
      <c r="B21" s="159"/>
      <c r="C21" s="159"/>
      <c r="D21" s="160">
        <v>1</v>
      </c>
      <c r="E21" s="161">
        <f>B21*D21</f>
        <v>0</v>
      </c>
      <c r="F21" s="168"/>
      <c r="G21" s="168"/>
      <c r="H21" s="169">
        <v>1</v>
      </c>
      <c r="I21" s="170">
        <f>F21*H21</f>
        <v>0</v>
      </c>
      <c r="L21" s="71">
        <v>1</v>
      </c>
      <c r="M21" s="81">
        <f>J21*L21</f>
        <v>0</v>
      </c>
    </row>
    <row r="22" spans="1:13" ht="15.75">
      <c r="A22" s="61" t="s">
        <v>164</v>
      </c>
      <c r="B22" s="159"/>
      <c r="C22" s="159"/>
      <c r="D22" s="160">
        <v>1</v>
      </c>
      <c r="E22" s="161">
        <f t="shared" si="0"/>
        <v>0</v>
      </c>
      <c r="F22" s="168"/>
      <c r="G22" s="168"/>
      <c r="H22" s="169">
        <v>1</v>
      </c>
      <c r="I22" s="170">
        <f>F22*G22*H22</f>
        <v>0</v>
      </c>
      <c r="L22" s="71">
        <v>1</v>
      </c>
      <c r="M22" s="81">
        <f>J22*K22*L22</f>
        <v>0</v>
      </c>
    </row>
    <row r="23" spans="1:13" ht="15.75">
      <c r="A23" s="62" t="s">
        <v>6</v>
      </c>
      <c r="B23" s="164"/>
      <c r="C23" s="165"/>
      <c r="D23" s="165"/>
      <c r="E23" s="166">
        <f>SUM(E15:E22)</f>
        <v>0</v>
      </c>
      <c r="F23" s="173"/>
      <c r="G23" s="174"/>
      <c r="H23" s="174"/>
      <c r="I23" s="175">
        <f>SUM(I15:I22)</f>
        <v>0</v>
      </c>
      <c r="J23" s="69"/>
      <c r="K23" s="74"/>
      <c r="L23" s="74"/>
      <c r="M23" s="63">
        <f>SUM(M15:M22)</f>
        <v>0</v>
      </c>
    </row>
    <row r="30" spans="1:13" ht="15.75">
      <c r="A30" s="79" t="s">
        <v>165</v>
      </c>
      <c r="B30" s="67">
        <v>40</v>
      </c>
      <c r="C30" s="71">
        <v>30</v>
      </c>
      <c r="D30" s="75">
        <v>1200</v>
      </c>
    </row>
    <row r="31" spans="1:13" ht="15.75">
      <c r="A31" s="79" t="s">
        <v>166</v>
      </c>
      <c r="B31" s="67">
        <v>100</v>
      </c>
      <c r="C31" s="71">
        <v>8</v>
      </c>
      <c r="D31" s="75">
        <v>800</v>
      </c>
    </row>
    <row r="32" spans="1:13" ht="15.75">
      <c r="B32" s="59"/>
      <c r="C32" s="59"/>
      <c r="D32" s="59"/>
    </row>
    <row r="33" spans="1:4" ht="15.75">
      <c r="A33" s="62" t="s">
        <v>6</v>
      </c>
      <c r="B33" s="76"/>
      <c r="C33" s="77"/>
      <c r="D33" s="78">
        <v>2000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28"/>
  <sheetViews>
    <sheetView showOutlineSymbols="0" topLeftCell="A7" zoomScale="87" workbookViewId="0">
      <selection activeCell="B23" sqref="B23"/>
    </sheetView>
  </sheetViews>
  <sheetFormatPr defaultColWidth="9.6640625" defaultRowHeight="15"/>
  <cols>
    <col min="1" max="16384" width="9.6640625" style="51"/>
  </cols>
  <sheetData>
    <row r="1" spans="1:2" ht="18">
      <c r="A1" s="49" t="s">
        <v>117</v>
      </c>
      <c r="B1" s="50"/>
    </row>
    <row r="2" spans="1:2">
      <c r="A2" s="50"/>
      <c r="B2" s="50"/>
    </row>
    <row r="3" spans="1:2">
      <c r="A3" s="50" t="s">
        <v>118</v>
      </c>
      <c r="B3" s="50" t="s">
        <v>119</v>
      </c>
    </row>
    <row r="4" spans="1:2">
      <c r="A4" s="50"/>
      <c r="B4" s="50" t="s">
        <v>120</v>
      </c>
    </row>
    <row r="5" spans="1:2">
      <c r="A5" s="50"/>
      <c r="B5" s="50"/>
    </row>
    <row r="6" spans="1:2">
      <c r="A6" s="50"/>
      <c r="B6" s="50"/>
    </row>
    <row r="7" spans="1:2">
      <c r="A7" s="50" t="s">
        <v>121</v>
      </c>
      <c r="B7" s="50" t="s">
        <v>122</v>
      </c>
    </row>
    <row r="8" spans="1:2">
      <c r="A8" s="50"/>
      <c r="B8" s="50" t="s">
        <v>123</v>
      </c>
    </row>
    <row r="9" spans="1:2">
      <c r="A9" s="50"/>
      <c r="B9" s="50"/>
    </row>
    <row r="10" spans="1:2">
      <c r="A10" s="50"/>
      <c r="B10" s="50"/>
    </row>
    <row r="11" spans="1:2">
      <c r="A11" s="50" t="s">
        <v>124</v>
      </c>
      <c r="B11" s="50" t="s">
        <v>125</v>
      </c>
    </row>
    <row r="12" spans="1:2">
      <c r="A12" s="50"/>
      <c r="B12" s="50" t="s">
        <v>126</v>
      </c>
    </row>
    <row r="13" spans="1:2">
      <c r="A13" s="50"/>
      <c r="B13" s="50"/>
    </row>
    <row r="14" spans="1:2">
      <c r="A14" s="50"/>
      <c r="B14" s="50"/>
    </row>
    <row r="15" spans="1:2">
      <c r="A15" s="50" t="s">
        <v>127</v>
      </c>
      <c r="B15" s="50" t="s">
        <v>128</v>
      </c>
    </row>
    <row r="16" spans="1:2">
      <c r="A16" s="50"/>
      <c r="B16" s="50" t="s">
        <v>129</v>
      </c>
    </row>
    <row r="17" spans="1:2">
      <c r="A17" s="50"/>
      <c r="B17" s="50"/>
    </row>
    <row r="18" spans="1:2">
      <c r="A18" s="50"/>
      <c r="B18" s="50"/>
    </row>
    <row r="19" spans="1:2">
      <c r="A19" s="50" t="s">
        <v>130</v>
      </c>
      <c r="B19" s="50" t="s">
        <v>131</v>
      </c>
    </row>
    <row r="20" spans="1:2">
      <c r="A20" s="50"/>
      <c r="B20" s="50"/>
    </row>
    <row r="21" spans="1:2">
      <c r="A21" s="50"/>
      <c r="B21" s="50"/>
    </row>
    <row r="22" spans="1:2">
      <c r="A22" s="50"/>
      <c r="B22" s="50"/>
    </row>
    <row r="23" spans="1:2">
      <c r="A23" s="50" t="s">
        <v>132</v>
      </c>
      <c r="B23" s="50" t="s">
        <v>133</v>
      </c>
    </row>
    <row r="24" spans="1:2">
      <c r="A24" s="50"/>
      <c r="B24" s="50"/>
    </row>
    <row r="25" spans="1:2">
      <c r="A25" s="50"/>
      <c r="B25" s="50"/>
    </row>
    <row r="26" spans="1:2">
      <c r="A26" s="50" t="s">
        <v>134</v>
      </c>
      <c r="B26" s="50" t="s">
        <v>135</v>
      </c>
    </row>
    <row r="27" spans="1:2">
      <c r="A27" s="50"/>
      <c r="B27" s="50" t="s">
        <v>136</v>
      </c>
    </row>
    <row r="28" spans="1:2">
      <c r="A28" s="50"/>
      <c r="B28" s="50" t="s">
        <v>137</v>
      </c>
    </row>
  </sheetData>
  <phoneticPr fontId="6" type="noConversion"/>
  <printOptions horizontalCentered="1" verticalCentered="1"/>
  <pageMargins left="0.5" right="0.25" top="0.5" bottom="0.45" header="0.5" footer="0.5"/>
  <pageSetup orientation="portrait" horizontalDpi="1200" verticalDpi="1200" r:id="rId1"/>
  <headerFooter alignWithMargins="0">
    <oddHeader>&amp;R&amp;D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BUDGET</vt:lpstr>
      <vt:lpstr>SALARIES</vt:lpstr>
      <vt:lpstr>Comp. Maint.</vt:lpstr>
      <vt:lpstr>Tavel etc</vt:lpstr>
      <vt:lpstr>C</vt:lpstr>
      <vt:lpstr>\A</vt:lpstr>
      <vt:lpstr>\B</vt:lpstr>
      <vt:lpstr>\C</vt:lpstr>
      <vt:lpstr>\D</vt:lpstr>
      <vt:lpstr>\P</vt:lpstr>
      <vt:lpstr>\Q</vt:lpstr>
      <vt:lpstr>\R</vt:lpstr>
      <vt:lpstr>_BUD1</vt:lpstr>
      <vt:lpstr>_YR2</vt:lpstr>
      <vt:lpstr>_YR3</vt:lpstr>
      <vt:lpstr>_YR4</vt:lpstr>
      <vt:lpstr>_YR5</vt:lpstr>
      <vt:lpstr>BUD</vt:lpstr>
      <vt:lpstr>BUDGET!Print_Area</vt:lpstr>
      <vt:lpstr>'Comp. Maint.'!Print_Area</vt:lpstr>
      <vt:lpstr>RATES</vt:lpstr>
      <vt:lpstr>SAL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arlenet</dc:creator>
  <cp:lastModifiedBy>Jean La Fonta</cp:lastModifiedBy>
  <cp:lastPrinted>2012-09-14T16:56:06Z</cp:lastPrinted>
  <dcterms:created xsi:type="dcterms:W3CDTF">2009-07-22T17:40:37Z</dcterms:created>
  <dcterms:modified xsi:type="dcterms:W3CDTF">2013-02-15T16:33:15Z</dcterms:modified>
</cp:coreProperties>
</file>